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28920" yWindow="-120" windowWidth="29040" windowHeight="15840" activeTab="1"/>
  </bookViews>
  <sheets>
    <sheet name="Rekapitulace stavby" sheetId="1" r:id="rId1"/>
    <sheet name="SO01 - Stavební úpravy" sheetId="2" r:id="rId2"/>
  </sheets>
  <definedNames>
    <definedName name="_xlnm._FilterDatabase" localSheetId="1" hidden="1">'SO01 - Stavební úpravy'!$C$130:$K$593</definedName>
    <definedName name="_xlnm.Print_Titles" localSheetId="0">'Rekapitulace stavby'!$92:$92</definedName>
    <definedName name="_xlnm.Print_Titles" localSheetId="1">'SO01 - Stavební úpravy'!$130:$130</definedName>
    <definedName name="_xlnm.Print_Area" localSheetId="0">'Rekapitulace stavby'!$D$4:$AO$76,'Rekapitulace stavby'!$C$82:$AQ$96</definedName>
    <definedName name="_xlnm.Print_Area" localSheetId="1">'SO01 - Stavební úpravy'!$C$4:$J$76,'SO01 - Stavební úpravy'!$C$82:$J$112,'SO01 - Stavební úpravy'!$C$118:$U$593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/>
  <c r="J35" i="2"/>
  <c r="AX95" i="1" s="1"/>
  <c r="BI593" i="2"/>
  <c r="BH593" i="2"/>
  <c r="BG593" i="2"/>
  <c r="BF593" i="2"/>
  <c r="T593" i="2"/>
  <c r="T592" i="2"/>
  <c r="R593" i="2"/>
  <c r="R592" i="2" s="1"/>
  <c r="P593" i="2"/>
  <c r="P592" i="2"/>
  <c r="BI591" i="2"/>
  <c r="BH591" i="2"/>
  <c r="BG591" i="2"/>
  <c r="BF591" i="2"/>
  <c r="T591" i="2"/>
  <c r="T590" i="2" s="1"/>
  <c r="R591" i="2"/>
  <c r="R590" i="2"/>
  <c r="P591" i="2"/>
  <c r="P590" i="2" s="1"/>
  <c r="BI589" i="2"/>
  <c r="BH589" i="2"/>
  <c r="BG589" i="2"/>
  <c r="BF589" i="2"/>
  <c r="T589" i="2"/>
  <c r="R589" i="2"/>
  <c r="P589" i="2"/>
  <c r="BI588" i="2"/>
  <c r="BH588" i="2"/>
  <c r="BG588" i="2"/>
  <c r="BF588" i="2"/>
  <c r="T588" i="2"/>
  <c r="R588" i="2"/>
  <c r="P588" i="2"/>
  <c r="BI587" i="2"/>
  <c r="BH587" i="2"/>
  <c r="BG587" i="2"/>
  <c r="BF587" i="2"/>
  <c r="T587" i="2"/>
  <c r="R587" i="2"/>
  <c r="P587" i="2"/>
  <c r="BI586" i="2"/>
  <c r="BH586" i="2"/>
  <c r="BG586" i="2"/>
  <c r="BF586" i="2"/>
  <c r="T586" i="2"/>
  <c r="R586" i="2"/>
  <c r="P586" i="2"/>
  <c r="BI585" i="2"/>
  <c r="BH585" i="2"/>
  <c r="BG585" i="2"/>
  <c r="BF585" i="2"/>
  <c r="T585" i="2"/>
  <c r="R585" i="2"/>
  <c r="P585" i="2"/>
  <c r="BI583" i="2"/>
  <c r="BH583" i="2"/>
  <c r="BG583" i="2"/>
  <c r="BF583" i="2"/>
  <c r="T583" i="2"/>
  <c r="T582" i="2"/>
  <c r="R583" i="2"/>
  <c r="R582" i="2"/>
  <c r="P583" i="2"/>
  <c r="P582" i="2" s="1"/>
  <c r="BI577" i="2"/>
  <c r="BH577" i="2"/>
  <c r="BG577" i="2"/>
  <c r="BF577" i="2"/>
  <c r="T577" i="2"/>
  <c r="R577" i="2"/>
  <c r="P577" i="2"/>
  <c r="BI573" i="2"/>
  <c r="BH573" i="2"/>
  <c r="BG573" i="2"/>
  <c r="BF573" i="2"/>
  <c r="T573" i="2"/>
  <c r="R573" i="2"/>
  <c r="P573" i="2"/>
  <c r="BI569" i="2"/>
  <c r="BH569" i="2"/>
  <c r="BG569" i="2"/>
  <c r="BF569" i="2"/>
  <c r="T569" i="2"/>
  <c r="R569" i="2"/>
  <c r="P569" i="2"/>
  <c r="BI565" i="2"/>
  <c r="BH565" i="2"/>
  <c r="BG565" i="2"/>
  <c r="BF565" i="2"/>
  <c r="T565" i="2"/>
  <c r="R565" i="2"/>
  <c r="P565" i="2"/>
  <c r="BI561" i="2"/>
  <c r="BH561" i="2"/>
  <c r="BG561" i="2"/>
  <c r="BF561" i="2"/>
  <c r="T561" i="2"/>
  <c r="R561" i="2"/>
  <c r="P561" i="2"/>
  <c r="BI557" i="2"/>
  <c r="BH557" i="2"/>
  <c r="BG557" i="2"/>
  <c r="BF557" i="2"/>
  <c r="T557" i="2"/>
  <c r="R557" i="2"/>
  <c r="P557" i="2"/>
  <c r="BI553" i="2"/>
  <c r="BH553" i="2"/>
  <c r="BG553" i="2"/>
  <c r="BF553" i="2"/>
  <c r="T553" i="2"/>
  <c r="R553" i="2"/>
  <c r="P553" i="2"/>
  <c r="BI549" i="2"/>
  <c r="BH549" i="2"/>
  <c r="BG549" i="2"/>
  <c r="BF549" i="2"/>
  <c r="T549" i="2"/>
  <c r="R549" i="2"/>
  <c r="P549" i="2"/>
  <c r="BI545" i="2"/>
  <c r="BH545" i="2"/>
  <c r="BG545" i="2"/>
  <c r="BF545" i="2"/>
  <c r="T545" i="2"/>
  <c r="R545" i="2"/>
  <c r="P545" i="2"/>
  <c r="BI541" i="2"/>
  <c r="BH541" i="2"/>
  <c r="BG541" i="2"/>
  <c r="BF541" i="2"/>
  <c r="T541" i="2"/>
  <c r="R541" i="2"/>
  <c r="P541" i="2"/>
  <c r="BI537" i="2"/>
  <c r="BH537" i="2"/>
  <c r="BG537" i="2"/>
  <c r="BF537" i="2"/>
  <c r="T537" i="2"/>
  <c r="R537" i="2"/>
  <c r="P537" i="2"/>
  <c r="BI533" i="2"/>
  <c r="BH533" i="2"/>
  <c r="BG533" i="2"/>
  <c r="BF533" i="2"/>
  <c r="T533" i="2"/>
  <c r="R533" i="2"/>
  <c r="P533" i="2"/>
  <c r="BI529" i="2"/>
  <c r="BH529" i="2"/>
  <c r="BG529" i="2"/>
  <c r="BF529" i="2"/>
  <c r="T529" i="2"/>
  <c r="R529" i="2"/>
  <c r="P529" i="2"/>
  <c r="BI525" i="2"/>
  <c r="BH525" i="2"/>
  <c r="BG525" i="2"/>
  <c r="BF525" i="2"/>
  <c r="T525" i="2"/>
  <c r="R525" i="2"/>
  <c r="P525" i="2"/>
  <c r="BI521" i="2"/>
  <c r="BH521" i="2"/>
  <c r="BG521" i="2"/>
  <c r="BF521" i="2"/>
  <c r="T521" i="2"/>
  <c r="R521" i="2"/>
  <c r="P521" i="2"/>
  <c r="BI517" i="2"/>
  <c r="BH517" i="2"/>
  <c r="BG517" i="2"/>
  <c r="BF517" i="2"/>
  <c r="T517" i="2"/>
  <c r="R517" i="2"/>
  <c r="P517" i="2"/>
  <c r="BI513" i="2"/>
  <c r="BH513" i="2"/>
  <c r="BG513" i="2"/>
  <c r="BF513" i="2"/>
  <c r="T513" i="2"/>
  <c r="R513" i="2"/>
  <c r="P513" i="2"/>
  <c r="BI509" i="2"/>
  <c r="BH509" i="2"/>
  <c r="BG509" i="2"/>
  <c r="BF509" i="2"/>
  <c r="T509" i="2"/>
  <c r="R509" i="2"/>
  <c r="P509" i="2"/>
  <c r="BI505" i="2"/>
  <c r="BH505" i="2"/>
  <c r="BG505" i="2"/>
  <c r="BF505" i="2"/>
  <c r="T505" i="2"/>
  <c r="R505" i="2"/>
  <c r="P505" i="2"/>
  <c r="BI504" i="2"/>
  <c r="BH504" i="2"/>
  <c r="BG504" i="2"/>
  <c r="BF504" i="2"/>
  <c r="T504" i="2"/>
  <c r="R504" i="2"/>
  <c r="P504" i="2"/>
  <c r="BI488" i="2"/>
  <c r="BH488" i="2"/>
  <c r="BG488" i="2"/>
  <c r="BF488" i="2"/>
  <c r="T488" i="2"/>
  <c r="R488" i="2"/>
  <c r="P488" i="2"/>
  <c r="BI472" i="2"/>
  <c r="BH472" i="2"/>
  <c r="BG472" i="2"/>
  <c r="BF472" i="2"/>
  <c r="T472" i="2"/>
  <c r="R472" i="2"/>
  <c r="P472" i="2"/>
  <c r="BI461" i="2"/>
  <c r="BH461" i="2"/>
  <c r="BG461" i="2"/>
  <c r="BF461" i="2"/>
  <c r="T461" i="2"/>
  <c r="R461" i="2"/>
  <c r="P461" i="2"/>
  <c r="BI454" i="2"/>
  <c r="BH454" i="2"/>
  <c r="BG454" i="2"/>
  <c r="BF454" i="2"/>
  <c r="T454" i="2"/>
  <c r="R454" i="2"/>
  <c r="P454" i="2"/>
  <c r="BI451" i="2"/>
  <c r="BH451" i="2"/>
  <c r="BG451" i="2"/>
  <c r="BF451" i="2"/>
  <c r="T451" i="2"/>
  <c r="R451" i="2"/>
  <c r="P451" i="2"/>
  <c r="BI448" i="2"/>
  <c r="BH448" i="2"/>
  <c r="BG448" i="2"/>
  <c r="BF448" i="2"/>
  <c r="T448" i="2"/>
  <c r="R448" i="2"/>
  <c r="P448" i="2"/>
  <c r="BI446" i="2"/>
  <c r="BH446" i="2"/>
  <c r="BG446" i="2"/>
  <c r="BF446" i="2"/>
  <c r="T446" i="2"/>
  <c r="R446" i="2"/>
  <c r="P446" i="2"/>
  <c r="BI443" i="2"/>
  <c r="BH443" i="2"/>
  <c r="BG443" i="2"/>
  <c r="BF443" i="2"/>
  <c r="T443" i="2"/>
  <c r="R443" i="2"/>
  <c r="P443" i="2"/>
  <c r="BI417" i="2"/>
  <c r="BH417" i="2"/>
  <c r="BG417" i="2"/>
  <c r="BF417" i="2"/>
  <c r="T417" i="2"/>
  <c r="R417" i="2"/>
  <c r="P417" i="2"/>
  <c r="BI411" i="2"/>
  <c r="BH411" i="2"/>
  <c r="BG411" i="2"/>
  <c r="BF411" i="2"/>
  <c r="T411" i="2"/>
  <c r="R411" i="2"/>
  <c r="P411" i="2"/>
  <c r="BI401" i="2"/>
  <c r="BH401" i="2"/>
  <c r="BG401" i="2"/>
  <c r="BF401" i="2"/>
  <c r="T401" i="2"/>
  <c r="R401" i="2"/>
  <c r="P401" i="2"/>
  <c r="BI398" i="2"/>
  <c r="BH398" i="2"/>
  <c r="BG398" i="2"/>
  <c r="BF398" i="2"/>
  <c r="T398" i="2"/>
  <c r="R398" i="2"/>
  <c r="P398" i="2"/>
  <c r="BI396" i="2"/>
  <c r="BH396" i="2"/>
  <c r="BG396" i="2"/>
  <c r="BF396" i="2"/>
  <c r="T396" i="2"/>
  <c r="R396" i="2"/>
  <c r="P396" i="2"/>
  <c r="BI391" i="2"/>
  <c r="BH391" i="2"/>
  <c r="BG391" i="2"/>
  <c r="BF391" i="2"/>
  <c r="T391" i="2"/>
  <c r="R391" i="2"/>
  <c r="P391" i="2"/>
  <c r="BI389" i="2"/>
  <c r="BH389" i="2"/>
  <c r="BG389" i="2"/>
  <c r="BF389" i="2"/>
  <c r="T389" i="2"/>
  <c r="R389" i="2"/>
  <c r="P389" i="2"/>
  <c r="BI380" i="2"/>
  <c r="BH380" i="2"/>
  <c r="BG380" i="2"/>
  <c r="BF380" i="2"/>
  <c r="T380" i="2"/>
  <c r="R380" i="2"/>
  <c r="P380" i="2"/>
  <c r="BI371" i="2"/>
  <c r="BH371" i="2"/>
  <c r="BG371" i="2"/>
  <c r="BF371" i="2"/>
  <c r="T371" i="2"/>
  <c r="R371" i="2"/>
  <c r="P371" i="2"/>
  <c r="BI357" i="2"/>
  <c r="BH357" i="2"/>
  <c r="BG357" i="2"/>
  <c r="BF357" i="2"/>
  <c r="T357" i="2"/>
  <c r="R357" i="2"/>
  <c r="P357" i="2"/>
  <c r="BI352" i="2"/>
  <c r="BH352" i="2"/>
  <c r="BG352" i="2"/>
  <c r="BF352" i="2"/>
  <c r="T352" i="2"/>
  <c r="R352" i="2"/>
  <c r="P352" i="2"/>
  <c r="BI347" i="2"/>
  <c r="BH347" i="2"/>
  <c r="BG347" i="2"/>
  <c r="BF347" i="2"/>
  <c r="T347" i="2"/>
  <c r="R347" i="2"/>
  <c r="P347" i="2"/>
  <c r="BI343" i="2"/>
  <c r="BH343" i="2"/>
  <c r="BG343" i="2"/>
  <c r="BF343" i="2"/>
  <c r="T343" i="2"/>
  <c r="R343" i="2"/>
  <c r="P343" i="2"/>
  <c r="BI338" i="2"/>
  <c r="BH338" i="2"/>
  <c r="BG338" i="2"/>
  <c r="BF338" i="2"/>
  <c r="T338" i="2"/>
  <c r="R338" i="2"/>
  <c r="P338" i="2"/>
  <c r="BI329" i="2"/>
  <c r="BH329" i="2"/>
  <c r="BG329" i="2"/>
  <c r="BF329" i="2"/>
  <c r="T329" i="2"/>
  <c r="R329" i="2"/>
  <c r="P329" i="2"/>
  <c r="BI321" i="2"/>
  <c r="BH321" i="2"/>
  <c r="BG321" i="2"/>
  <c r="BF321" i="2"/>
  <c r="T321" i="2"/>
  <c r="R321" i="2"/>
  <c r="P321" i="2"/>
  <c r="BI318" i="2"/>
  <c r="BH318" i="2"/>
  <c r="BG318" i="2"/>
  <c r="BF318" i="2"/>
  <c r="T318" i="2"/>
  <c r="T317" i="2" s="1"/>
  <c r="R318" i="2"/>
  <c r="R317" i="2" s="1"/>
  <c r="P318" i="2"/>
  <c r="P317" i="2"/>
  <c r="BI314" i="2"/>
  <c r="BH314" i="2"/>
  <c r="BG314" i="2"/>
  <c r="BF314" i="2"/>
  <c r="T314" i="2"/>
  <c r="R314" i="2"/>
  <c r="P314" i="2"/>
  <c r="BI311" i="2"/>
  <c r="BH311" i="2"/>
  <c r="BG311" i="2"/>
  <c r="BF311" i="2"/>
  <c r="T311" i="2"/>
  <c r="R311" i="2"/>
  <c r="P311" i="2"/>
  <c r="BI310" i="2"/>
  <c r="BH310" i="2"/>
  <c r="BG310" i="2"/>
  <c r="BF310" i="2"/>
  <c r="T310" i="2"/>
  <c r="R310" i="2"/>
  <c r="P310" i="2"/>
  <c r="BI309" i="2"/>
  <c r="BH309" i="2"/>
  <c r="BG309" i="2"/>
  <c r="BF309" i="2"/>
  <c r="T309" i="2"/>
  <c r="R309" i="2"/>
  <c r="P309" i="2"/>
  <c r="BI308" i="2"/>
  <c r="BH308" i="2"/>
  <c r="BG308" i="2"/>
  <c r="BF308" i="2"/>
  <c r="T308" i="2"/>
  <c r="R308" i="2"/>
  <c r="P308" i="2"/>
  <c r="BI295" i="2"/>
  <c r="BH295" i="2"/>
  <c r="BG295" i="2"/>
  <c r="BF295" i="2"/>
  <c r="T295" i="2"/>
  <c r="R295" i="2"/>
  <c r="P295" i="2"/>
  <c r="BI292" i="2"/>
  <c r="BH292" i="2"/>
  <c r="BG292" i="2"/>
  <c r="BF292" i="2"/>
  <c r="T292" i="2"/>
  <c r="R292" i="2"/>
  <c r="P292" i="2"/>
  <c r="BI287" i="2"/>
  <c r="BH287" i="2"/>
  <c r="BG287" i="2"/>
  <c r="BF287" i="2"/>
  <c r="T287" i="2"/>
  <c r="R287" i="2"/>
  <c r="P287" i="2"/>
  <c r="BI284" i="2"/>
  <c r="BH284" i="2"/>
  <c r="BG284" i="2"/>
  <c r="BF284" i="2"/>
  <c r="T284" i="2"/>
  <c r="R284" i="2"/>
  <c r="P284" i="2"/>
  <c r="BI281" i="2"/>
  <c r="BH281" i="2"/>
  <c r="BG281" i="2"/>
  <c r="BF281" i="2"/>
  <c r="T281" i="2"/>
  <c r="R281" i="2"/>
  <c r="P281" i="2"/>
  <c r="BI278" i="2"/>
  <c r="BH278" i="2"/>
  <c r="BG278" i="2"/>
  <c r="BF278" i="2"/>
  <c r="T278" i="2"/>
  <c r="R278" i="2"/>
  <c r="P278" i="2"/>
  <c r="BI275" i="2"/>
  <c r="BH275" i="2"/>
  <c r="BG275" i="2"/>
  <c r="BF275" i="2"/>
  <c r="T275" i="2"/>
  <c r="R275" i="2"/>
  <c r="P275" i="2"/>
  <c r="BI272" i="2"/>
  <c r="BH272" i="2"/>
  <c r="BG272" i="2"/>
  <c r="BF272" i="2"/>
  <c r="T272" i="2"/>
  <c r="R272" i="2"/>
  <c r="P272" i="2"/>
  <c r="BI262" i="2"/>
  <c r="BH262" i="2"/>
  <c r="BG262" i="2"/>
  <c r="BF262" i="2"/>
  <c r="T262" i="2"/>
  <c r="R262" i="2"/>
  <c r="P262" i="2"/>
  <c r="BI257" i="2"/>
  <c r="BH257" i="2"/>
  <c r="BG257" i="2"/>
  <c r="BF257" i="2"/>
  <c r="T257" i="2"/>
  <c r="R257" i="2"/>
  <c r="P257" i="2"/>
  <c r="BI252" i="2"/>
  <c r="BH252" i="2"/>
  <c r="BG252" i="2"/>
  <c r="BF252" i="2"/>
  <c r="T252" i="2"/>
  <c r="R252" i="2"/>
  <c r="P252" i="2"/>
  <c r="BI246" i="2"/>
  <c r="BH246" i="2"/>
  <c r="BG246" i="2"/>
  <c r="BF246" i="2"/>
  <c r="T246" i="2"/>
  <c r="R246" i="2"/>
  <c r="P246" i="2"/>
  <c r="BI241" i="2"/>
  <c r="BH241" i="2"/>
  <c r="BG241" i="2"/>
  <c r="BF241" i="2"/>
  <c r="T241" i="2"/>
  <c r="R241" i="2"/>
  <c r="P241" i="2"/>
  <c r="BI223" i="2"/>
  <c r="BH223" i="2"/>
  <c r="BG223" i="2"/>
  <c r="BF223" i="2"/>
  <c r="T223" i="2"/>
  <c r="R223" i="2"/>
  <c r="P223" i="2"/>
  <c r="BI206" i="2"/>
  <c r="BH206" i="2"/>
  <c r="BG206" i="2"/>
  <c r="BF206" i="2"/>
  <c r="T206" i="2"/>
  <c r="R206" i="2"/>
  <c r="P206" i="2"/>
  <c r="BI201" i="2"/>
  <c r="BH201" i="2"/>
  <c r="BG201" i="2"/>
  <c r="BF201" i="2"/>
  <c r="T201" i="2"/>
  <c r="R201" i="2"/>
  <c r="P201" i="2"/>
  <c r="BI134" i="2"/>
  <c r="BH134" i="2"/>
  <c r="BG134" i="2"/>
  <c r="BF134" i="2"/>
  <c r="T134" i="2"/>
  <c r="R134" i="2"/>
  <c r="P134" i="2"/>
  <c r="F125" i="2"/>
  <c r="E123" i="2"/>
  <c r="F89" i="2"/>
  <c r="E87" i="2"/>
  <c r="J24" i="2"/>
  <c r="E24" i="2"/>
  <c r="J128" i="2" s="1"/>
  <c r="J23" i="2"/>
  <c r="J21" i="2"/>
  <c r="E21" i="2"/>
  <c r="J91" i="2" s="1"/>
  <c r="J20" i="2"/>
  <c r="J18" i="2"/>
  <c r="E18" i="2"/>
  <c r="F128" i="2" s="1"/>
  <c r="J17" i="2"/>
  <c r="J15" i="2"/>
  <c r="E15" i="2"/>
  <c r="F91" i="2" s="1"/>
  <c r="J14" i="2"/>
  <c r="J12" i="2"/>
  <c r="J125" i="2" s="1"/>
  <c r="E7" i="2"/>
  <c r="E121" i="2"/>
  <c r="L90" i="1"/>
  <c r="AM90" i="1"/>
  <c r="AM89" i="1"/>
  <c r="L89" i="1"/>
  <c r="AM87" i="1"/>
  <c r="L87" i="1"/>
  <c r="L85" i="1"/>
  <c r="L84" i="1"/>
  <c r="J549" i="2"/>
  <c r="BK521" i="2"/>
  <c r="J509" i="2"/>
  <c r="J505" i="2"/>
  <c r="BK443" i="2"/>
  <c r="J417" i="2"/>
  <c r="BK201" i="2"/>
  <c r="BK134" i="2"/>
  <c r="BK553" i="2"/>
  <c r="J541" i="2"/>
  <c r="J454" i="2"/>
  <c r="BK448" i="2"/>
  <c r="J314" i="2"/>
  <c r="J292" i="2"/>
  <c r="BK287" i="2"/>
  <c r="BK272" i="2"/>
  <c r="J262" i="2"/>
  <c r="BK246" i="2"/>
  <c r="AS94" i="1"/>
  <c r="BK549" i="2"/>
  <c r="BK529" i="2"/>
  <c r="BK504" i="2"/>
  <c r="J488" i="2"/>
  <c r="J389" i="2"/>
  <c r="BK310" i="2"/>
  <c r="J287" i="2"/>
  <c r="J284" i="2"/>
  <c r="J281" i="2"/>
  <c r="BK278" i="2"/>
  <c r="J241" i="2"/>
  <c r="BK557" i="2"/>
  <c r="BK541" i="2"/>
  <c r="BK533" i="2"/>
  <c r="J529" i="2"/>
  <c r="J525" i="2"/>
  <c r="J517" i="2"/>
  <c r="BK411" i="2"/>
  <c r="J380" i="2"/>
  <c r="J371" i="2"/>
  <c r="J357" i="2"/>
  <c r="J329" i="2"/>
  <c r="BK321" i="2"/>
  <c r="BK284" i="2"/>
  <c r="BK262" i="2"/>
  <c r="BK257" i="2"/>
  <c r="J246" i="2"/>
  <c r="J553" i="2"/>
  <c r="BK537" i="2"/>
  <c r="J533" i="2"/>
  <c r="J513" i="2"/>
  <c r="BK509" i="2"/>
  <c r="BK505" i="2"/>
  <c r="J504" i="2"/>
  <c r="BK488" i="2"/>
  <c r="J472" i="2"/>
  <c r="J461" i="2"/>
  <c r="J401" i="2"/>
  <c r="J398" i="2"/>
  <c r="BK371" i="2"/>
  <c r="BK357" i="2"/>
  <c r="J352" i="2"/>
  <c r="BK343" i="2"/>
  <c r="BK338" i="2"/>
  <c r="BK309" i="2"/>
  <c r="BK295" i="2"/>
  <c r="BK593" i="2"/>
  <c r="J593" i="2"/>
  <c r="J589" i="2"/>
  <c r="BK587" i="2"/>
  <c r="BK577" i="2"/>
  <c r="J573" i="2"/>
  <c r="J569" i="2"/>
  <c r="J545" i="2"/>
  <c r="J537" i="2"/>
  <c r="BK454" i="2"/>
  <c r="BK451" i="2"/>
  <c r="BK389" i="2"/>
  <c r="BK329" i="2"/>
  <c r="J295" i="2"/>
  <c r="J272" i="2"/>
  <c r="BK241" i="2"/>
  <c r="J223" i="2"/>
  <c r="J134" i="2"/>
  <c r="BK513" i="2"/>
  <c r="BK472" i="2"/>
  <c r="J451" i="2"/>
  <c r="J448" i="2"/>
  <c r="J310" i="2"/>
  <c r="J309" i="2"/>
  <c r="BK308" i="2"/>
  <c r="BK292" i="2"/>
  <c r="J275" i="2"/>
  <c r="BK223" i="2"/>
  <c r="BK206" i="2"/>
  <c r="J586" i="2"/>
  <c r="J577" i="2"/>
  <c r="J411" i="2"/>
  <c r="BK398" i="2"/>
  <c r="J396" i="2"/>
  <c r="J391" i="2"/>
  <c r="J343" i="2"/>
  <c r="J338" i="2"/>
  <c r="BK311" i="2"/>
  <c r="J308" i="2"/>
  <c r="BK252" i="2"/>
  <c r="J591" i="2"/>
  <c r="J587" i="2"/>
  <c r="BK586" i="2"/>
  <c r="BK585" i="2"/>
  <c r="BK573" i="2"/>
  <c r="J565" i="2"/>
  <c r="J521" i="2"/>
  <c r="J446" i="2"/>
  <c r="BK401" i="2"/>
  <c r="BK396" i="2"/>
  <c r="BK391" i="2"/>
  <c r="BK347" i="2"/>
  <c r="BK314" i="2"/>
  <c r="J311" i="2"/>
  <c r="BK281" i="2"/>
  <c r="J257" i="2"/>
  <c r="J252" i="2"/>
  <c r="J561" i="2"/>
  <c r="BK591" i="2"/>
  <c r="BK589" i="2"/>
  <c r="J588" i="2"/>
  <c r="J585" i="2"/>
  <c r="BK583" i="2"/>
  <c r="BK565" i="2"/>
  <c r="BK380" i="2"/>
  <c r="BK352" i="2"/>
  <c r="J321" i="2"/>
  <c r="BK318" i="2"/>
  <c r="BK275" i="2"/>
  <c r="BK588" i="2"/>
  <c r="J583" i="2"/>
  <c r="BK569" i="2"/>
  <c r="BK561" i="2"/>
  <c r="J557" i="2"/>
  <c r="BK545" i="2"/>
  <c r="BK525" i="2"/>
  <c r="BK517" i="2"/>
  <c r="BK461" i="2"/>
  <c r="BK446" i="2"/>
  <c r="J443" i="2"/>
  <c r="BK417" i="2"/>
  <c r="J347" i="2"/>
  <c r="J318" i="2"/>
  <c r="J278" i="2"/>
  <c r="J206" i="2"/>
  <c r="J201" i="2"/>
  <c r="P133" i="2" l="1"/>
  <c r="R133" i="2"/>
  <c r="R307" i="2"/>
  <c r="BK320" i="2"/>
  <c r="J320" i="2" s="1"/>
  <c r="J103" i="2" s="1"/>
  <c r="BK133" i="2"/>
  <c r="J133" i="2" s="1"/>
  <c r="J98" i="2" s="1"/>
  <c r="P320" i="2"/>
  <c r="T390" i="2"/>
  <c r="T133" i="2"/>
  <c r="P307" i="2"/>
  <c r="BK397" i="2"/>
  <c r="J397" i="2" s="1"/>
  <c r="J105" i="2" s="1"/>
  <c r="R320" i="2"/>
  <c r="P397" i="2"/>
  <c r="T320" i="2"/>
  <c r="P390" i="2"/>
  <c r="T397" i="2"/>
  <c r="R271" i="2"/>
  <c r="BK447" i="2"/>
  <c r="J447" i="2" s="1"/>
  <c r="J106" i="2" s="1"/>
  <c r="P271" i="2"/>
  <c r="T447" i="2"/>
  <c r="P584" i="2"/>
  <c r="P581" i="2"/>
  <c r="T271" i="2"/>
  <c r="P447" i="2"/>
  <c r="BK271" i="2"/>
  <c r="J271" i="2"/>
  <c r="J99" i="2"/>
  <c r="T307" i="2"/>
  <c r="BK390" i="2"/>
  <c r="J390" i="2" s="1"/>
  <c r="J104" i="2" s="1"/>
  <c r="R390" i="2"/>
  <c r="R397" i="2"/>
  <c r="R584" i="2"/>
  <c r="R581" i="2"/>
  <c r="BK307" i="2"/>
  <c r="J307" i="2" s="1"/>
  <c r="J100" i="2" s="1"/>
  <c r="R447" i="2"/>
  <c r="BK584" i="2"/>
  <c r="J584" i="2"/>
  <c r="J109" i="2" s="1"/>
  <c r="T584" i="2"/>
  <c r="T581" i="2" s="1"/>
  <c r="J92" i="2"/>
  <c r="J127" i="2"/>
  <c r="BE223" i="2"/>
  <c r="BE295" i="2"/>
  <c r="BE321" i="2"/>
  <c r="BE352" i="2"/>
  <c r="BE448" i="2"/>
  <c r="BE504" i="2"/>
  <c r="BE537" i="2"/>
  <c r="BE577" i="2"/>
  <c r="BE586" i="2"/>
  <c r="BE587" i="2"/>
  <c r="J89" i="2"/>
  <c r="BE281" i="2"/>
  <c r="BE338" i="2"/>
  <c r="BE401" i="2"/>
  <c r="BE443" i="2"/>
  <c r="BE488" i="2"/>
  <c r="BE134" i="2"/>
  <c r="BE329" i="2"/>
  <c r="BE371" i="2"/>
  <c r="BE411" i="2"/>
  <c r="BE472" i="2"/>
  <c r="BE545" i="2"/>
  <c r="BE549" i="2"/>
  <c r="BE583" i="2"/>
  <c r="BE589" i="2"/>
  <c r="E85" i="2"/>
  <c r="F92" i="2"/>
  <c r="BE257" i="2"/>
  <c r="BE278" i="2"/>
  <c r="BE284" i="2"/>
  <c r="BE314" i="2"/>
  <c r="BE451" i="2"/>
  <c r="BE513" i="2"/>
  <c r="BE553" i="2"/>
  <c r="BE573" i="2"/>
  <c r="BK317" i="2"/>
  <c r="J317" i="2"/>
  <c r="J101" i="2"/>
  <c r="F127" i="2"/>
  <c r="BE241" i="2"/>
  <c r="BE262" i="2"/>
  <c r="BE311" i="2"/>
  <c r="BE396" i="2"/>
  <c r="BE454" i="2"/>
  <c r="BE521" i="2"/>
  <c r="BE565" i="2"/>
  <c r="BE275" i="2"/>
  <c r="BE391" i="2"/>
  <c r="BE398" i="2"/>
  <c r="BE461" i="2"/>
  <c r="BE505" i="2"/>
  <c r="BE533" i="2"/>
  <c r="BE541" i="2"/>
  <c r="BE585" i="2"/>
  <c r="BE588" i="2"/>
  <c r="BE591" i="2"/>
  <c r="BE593" i="2"/>
  <c r="BE287" i="2"/>
  <c r="BE310" i="2"/>
  <c r="BE318" i="2"/>
  <c r="BE380" i="2"/>
  <c r="BE517" i="2"/>
  <c r="BE529" i="2"/>
  <c r="BE272" i="2"/>
  <c r="BE292" i="2"/>
  <c r="BE343" i="2"/>
  <c r="BE389" i="2"/>
  <c r="BE569" i="2"/>
  <c r="BE246" i="2"/>
  <c r="BE509" i="2"/>
  <c r="BE561" i="2"/>
  <c r="BK582" i="2"/>
  <c r="J582" i="2" s="1"/>
  <c r="J108" i="2" s="1"/>
  <c r="BE201" i="2"/>
  <c r="BE309" i="2"/>
  <c r="BE417" i="2"/>
  <c r="BE446" i="2"/>
  <c r="BE557" i="2"/>
  <c r="BE206" i="2"/>
  <c r="BE252" i="2"/>
  <c r="BE308" i="2"/>
  <c r="BE347" i="2"/>
  <c r="BE357" i="2"/>
  <c r="BE525" i="2"/>
  <c r="BK590" i="2"/>
  <c r="J590" i="2" s="1"/>
  <c r="J110" i="2" s="1"/>
  <c r="BK592" i="2"/>
  <c r="J592" i="2"/>
  <c r="J111" i="2"/>
  <c r="F37" i="2"/>
  <c r="BD95" i="1" s="1"/>
  <c r="BD94" i="1" s="1"/>
  <c r="W33" i="1" s="1"/>
  <c r="J34" i="2"/>
  <c r="AW95" i="1" s="1"/>
  <c r="F35" i="2"/>
  <c r="BB95" i="1" s="1"/>
  <c r="BB94" i="1" s="1"/>
  <c r="W31" i="1" s="1"/>
  <c r="F34" i="2"/>
  <c r="BA95" i="1" s="1"/>
  <c r="BA94" i="1" s="1"/>
  <c r="W30" i="1" s="1"/>
  <c r="F36" i="2"/>
  <c r="BC95" i="1" s="1"/>
  <c r="BC94" i="1" s="1"/>
  <c r="AY94" i="1" s="1"/>
  <c r="T319" i="2" l="1"/>
  <c r="T132" i="2"/>
  <c r="T131" i="2" s="1"/>
  <c r="P319" i="2"/>
  <c r="R319" i="2"/>
  <c r="R132" i="2"/>
  <c r="R131" i="2"/>
  <c r="P132" i="2"/>
  <c r="P131" i="2" s="1"/>
  <c r="AU95" i="1" s="1"/>
  <c r="AU94" i="1" s="1"/>
  <c r="BK132" i="2"/>
  <c r="J132" i="2"/>
  <c r="J97" i="2" s="1"/>
  <c r="BK581" i="2"/>
  <c r="J581" i="2" s="1"/>
  <c r="J107" i="2" s="1"/>
  <c r="BK319" i="2"/>
  <c r="J319" i="2" s="1"/>
  <c r="J102" i="2" s="1"/>
  <c r="AX94" i="1"/>
  <c r="AW94" i="1"/>
  <c r="AK30" i="1" s="1"/>
  <c r="W32" i="1"/>
  <c r="J33" i="2"/>
  <c r="AV95" i="1" s="1"/>
  <c r="AT95" i="1" s="1"/>
  <c r="F33" i="2"/>
  <c r="AZ95" i="1" s="1"/>
  <c r="AZ94" i="1" s="1"/>
  <c r="W29" i="1" s="1"/>
  <c r="BK131" i="2" l="1"/>
  <c r="J131" i="2"/>
  <c r="J96" i="2"/>
  <c r="AV94" i="1"/>
  <c r="AK29" i="1" s="1"/>
  <c r="AT94" i="1" l="1"/>
  <c r="J30" i="2"/>
  <c r="AG95" i="1" s="1"/>
  <c r="AN95" i="1" s="1"/>
  <c r="J39" i="2" l="1"/>
  <c r="AG94" i="1"/>
  <c r="AK26" i="1"/>
  <c r="AK35" i="1"/>
  <c r="AN94" i="1" l="1"/>
</calcChain>
</file>

<file path=xl/sharedStrings.xml><?xml version="1.0" encoding="utf-8"?>
<sst xmlns="http://schemas.openxmlformats.org/spreadsheetml/2006/main" count="4849" uniqueCount="656">
  <si>
    <t>Export Komplet</t>
  </si>
  <si>
    <t/>
  </si>
  <si>
    <t>2.0</t>
  </si>
  <si>
    <t>False</t>
  </si>
  <si>
    <t>{aa709a88-04bb-4000-b9a6-8ccc72aa9949}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</si>
  <si>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</si>
  <si>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</si>
  <si>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</si>
  <si>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</si>
  <si>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</si>
  <si>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</si>
  <si>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</si>
  <si>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</si>
  <si>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</si>
  <si>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042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</si>
  <si>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</si>
  <si>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</si>
  <si>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Snížení energetické náročnosti ZŠ Kněževes</t>
  </si>
  <si>
    <t>KSO:</t>
  </si>
  <si>
    <t>CC-CZ:</t>
  </si>
  <si>
    <t>Místo:</t>
  </si>
  <si>
    <t xml:space="preserve"> </t>
  </si>
  <si>
    <t>Datum:</t>
  </si>
  <si>
    <t>1. 3. 2023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</si>
  <si>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</si>
  <si>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</si>
  <si>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</si>
  <si>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</si>
  <si>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</si>
  <si>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</si>
  <si>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</si>
  <si>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</si>
  <si>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</si>
  <si>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</si>
  <si>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</si>
  <si>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</si>
  <si>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</si>
  <si>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</si>
  <si>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</si>
  <si>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</si>
  <si>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</si>
  <si>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</si>
  <si>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</si>
  <si>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</si>
  <si>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</si>
  <si>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</si>
  <si>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</si>
  <si>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</si>
  <si>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</si>
  <si>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</si>
  <si>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</si>
  <si>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</si>
  <si>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</si>
  <si>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</si>
  <si>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</si>
  <si>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</si>
  <si>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</si>
  <si>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</si>
  <si>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</si>
  <si>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</si>
  <si>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</si>
  <si>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</si>
  <si>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</si>
  <si>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</si>
  <si>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</si>
  <si>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</si>
  <si>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</si>
  <si>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</si>
  <si>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</si>
  <si>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</si>
  <si>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</si>
  <si>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</si>
  <si>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</si>
  <si>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</si>
  <si>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</si>
  <si>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</si>
  <si>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</si>
  <si>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</si>
  <si>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</si>
  <si>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>Stavební úpravy</t>
  </si>
  <si>
    <t>STA</t>
  </si>
  <si>
    <t>1</t>
  </si>
  <si>
    <t>{84744410-6869-4a4a-b58c-9188c4d1bfc4}</t>
  </si>
  <si>
    <t>2</t>
  </si>
  <si>
    <t>KRYCÍ LIST SOUPISU PRACÍ</t>
  </si>
  <si>
    <t>Objekt:</t>
  </si>
  <si>
    <t>SO01 - Stavební úpravy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</si>
  <si>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</si>
  <si>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</si>
  <si>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</si>
  <si>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</si>
  <si>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</si>
  <si>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</si>
  <si>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</si>
  <si>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</si>
  <si>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</si>
  <si>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</si>
  <si>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</si>
  <si>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713 - Izolace tepelné</t>
  </si>
  <si>
    <t xml:space="preserve">    762 - Konstrukce tesařské</t>
  </si>
  <si>
    <t xml:space="preserve">    764 - Konstrukce klempířské</t>
  </si>
  <si>
    <t xml:space="preserve">    766 - Konstrukce truhlářské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</si>
  <si>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</si>
  <si>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</si>
  <si>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</si>
  <si>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VRN5 - Finanční náklady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</si>
  <si>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</si>
  <si>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</si>
  <si>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</si>
  <si>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</si>
  <si>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</si>
  <si>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</si>
  <si>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</si>
  <si>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</si>
  <si>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</si>
  <si>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</si>
  <si>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</si>
  <si>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</si>
  <si>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</si>
  <si>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</si>
  <si>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</si>
  <si>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</si>
  <si>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</si>
  <si>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</si>
  <si>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</si>
  <si>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</si>
  <si>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612325302</t>
  </si>
  <si>
    <t>Vápenocementová štuková omítka ostění nebo nadpraží</t>
  </si>
  <si>
    <t>m2</t>
  </si>
  <si>
    <t>4</t>
  </si>
  <si>
    <t>4030777</t>
  </si>
  <si>
    <t>VV</t>
  </si>
  <si>
    <t>Začištění ostění a nadpraží po vybourání okenních výplní</t>
  </si>
  <si>
    <t>začištění ostění vnitřní</t>
  </si>
  <si>
    <t>"prvek OK01 1 290 x 2 520 mm" 28*2*(0,215+0,1+0,95)*2,52</t>
  </si>
  <si>
    <t>"prvek OK02 1 290 x 2 490 mm" 1*2*(0,427)*2,49</t>
  </si>
  <si>
    <t>"prvek OK03 1 440 x 2  580 mm" 2*2*(0,25)*2,58</t>
  </si>
  <si>
    <t>"prvek OK01-a 1 290 x 2 520 mm" 23*2*(0,215+0,1+0,95)*2,5</t>
  </si>
  <si>
    <t>"prvek OK05 450 x 750 mm" 2*2*(0,485)*0,75</t>
  </si>
  <si>
    <t>"prvek OK06 450 x 750 mm" 3*2*(0,4+0,1+0,1+0,05)*0,75</t>
  </si>
  <si>
    <t>"prvek OK07 1 190 x 2 220 mm" 2*2*(0,245+0,34+0,1)*2,22</t>
  </si>
  <si>
    <t>"prvek OK09 530 x 750 mm" 1*2*(0,297)*0,75</t>
  </si>
  <si>
    <t>"prvek OK10 1 290 x1 700 mm" 1*2*(0,175+0,23+0,1)*1,7</t>
  </si>
  <si>
    <t>"prvek OK11 1 290 x 1 125/1 560 mm" 1*2*(0,215+0,1+0,95)*1,34</t>
  </si>
  <si>
    <t>"prvek OK13 1 170 x 2 290 mm" 16*2*(0,075+0,175+0,23)*2,29</t>
  </si>
  <si>
    <t>"prvek OK14 880 x 2 450 mm" 2*2*(0,075+0,175+0,23)*2,45</t>
  </si>
  <si>
    <t>"prvek OK15 1 290 x 2 450 mm" 8*2*(0,075+0,175+0,23)*2,45</t>
  </si>
  <si>
    <t>"prvek OK16 1 070 x 2 050 mm" 4*2*(0,255+0,23+0,75)*2,05</t>
  </si>
  <si>
    <t>Mezisoučet</t>
  </si>
  <si>
    <t>3</t>
  </si>
  <si>
    <t>začištění ostění vnější</t>
  </si>
  <si>
    <t>"prvek OK01 1 290 x 2 520 mm" 28*2*(0,18)*2,52</t>
  </si>
  <si>
    <t>"prvek OK02 1 290 x 2 490 mm" 1*2*(0,18)*2,49</t>
  </si>
  <si>
    <t>"prvek OK03 1 440 x 2  580 mm" 2*2*(0,1)*2,58</t>
  </si>
  <si>
    <t>"prvek OK01-a 1 290 x 2 520 mm" 23*2*(0,18)*2,5</t>
  </si>
  <si>
    <t>"prvek OK05 450 x 750 mm" 2*2*(0,18)*0,75</t>
  </si>
  <si>
    <t>"prvek OK06 450 x 750 mm" 3*2*(0,165)*0,75</t>
  </si>
  <si>
    <t>"prvek OK07 1 190 x 2 220 mm" 2*2*(0,18)*2,22</t>
  </si>
  <si>
    <t>"prvek OK09 530 x 750 mm" 1*2*(0,08)*0,75</t>
  </si>
  <si>
    <t>"prvek OK10 1 290 x1 700 mm" 1*2*(0,18)*1,7</t>
  </si>
  <si>
    <t>"prvek OK11 1 290 x 1 125/1 560 mm" 1*2*(0,18)*1,34</t>
  </si>
  <si>
    <t>"prvek OK13 1 170 x 2 290 mm" 16*2*(0,18)*2,29</t>
  </si>
  <si>
    <t>"prvek OK14 880 x 2 450 mm" 2*2*(0,18)*2,45</t>
  </si>
  <si>
    <t>"prvek OK15 1 290 x 2 450 mm" 8*2*(0,18)*2,45</t>
  </si>
  <si>
    <t>"prvek OK16 1 070 x 2 050 mm" 4*2*(0,18)*2,05</t>
  </si>
  <si>
    <t>začištění nadpraží vnitřního</t>
  </si>
  <si>
    <t>"prvek OK01 1 290 x 2 520 mm" 28*(0,215+0,1+0,95)*1,29</t>
  </si>
  <si>
    <t>"prvek OK02 1 290 x 2 490 mm" 1*(0,427)*1,29</t>
  </si>
  <si>
    <t>"prvek OK03 1 440 x 2  580 mm" 2*(0,25)*1,44</t>
  </si>
  <si>
    <t>"prvek OK01-a 1 290 x 2 520 mm" 23*(0,215+0,1+0,95)*1,29</t>
  </si>
  <si>
    <t>"prvek OK05 450 x 750 mm" 2*(0,485)*0,45</t>
  </si>
  <si>
    <t>"prvek OK06 450 x 750 mm" 3*(0,4+0,1+0,1+0,05)*0,45</t>
  </si>
  <si>
    <t>"prvek OK07 1 190 x 2 220 mm" 2*(0,245+0,34+0,1)*1,19</t>
  </si>
  <si>
    <t>"prvek OK09 530 x 750 mm" 1*(0,297)*0,53</t>
  </si>
  <si>
    <t>"prvek OK10 1 290 x1 700 mm" 1*(0,175+0,23+0,1)*1,29</t>
  </si>
  <si>
    <t>"prvek OK11 1 290 x 1 125/1 560 mm" 1*(0,215+0,1+0,95)*1,29</t>
  </si>
  <si>
    <t>"prvek OK13 1 170 x 2 290 mm" 16*(0,075+0,175+0,23)*1,17</t>
  </si>
  <si>
    <t>"prvek OK14 880 x 2 450 mm" 2*(0,075+0,175+0,23)*0,88</t>
  </si>
  <si>
    <t>"prvek OK15 1 290 x 2 450 mm" 8*(0,075+0,175+0,23)*1,29</t>
  </si>
  <si>
    <t>"prvek OK16 1 070 x 2 050 mm" 4*(0,255+0,23+0,75)*1,07</t>
  </si>
  <si>
    <t>začištění nadpraží vnějšího</t>
  </si>
  <si>
    <t>"prvek OK01 1 290 x 2 520 mm" 28*(0,18)*1,29</t>
  </si>
  <si>
    <t>"prvek OK02 1 290 x 2 490 mm" 1*(0,18)*1,29</t>
  </si>
  <si>
    <t>"prvek OK03 1 440 x 2  580 mm" 2*(0,1)*1,44</t>
  </si>
  <si>
    <t>"prvek OK01-a 1 290 x 2 520 mm" 23*(0,18)*1,29</t>
  </si>
  <si>
    <t>"prvek OK05 450 x 750 mm" 2*(0,18)*0,45</t>
  </si>
  <si>
    <t>"prvek OK06 450 x 750 mm" 3*(0,165)*0,45</t>
  </si>
  <si>
    <t>"prvek OK07 1 190 x 2 220 mm" 2*(0,18)*1,19</t>
  </si>
  <si>
    <t>"prvek OK09 530 x 750 mm" 1*(0,08)*0,53</t>
  </si>
  <si>
    <t>"prvek OK10 1 290 x1 700 mm" 1*(0,18)*1,29</t>
  </si>
  <si>
    <t>"prvek OK11 1 290 x 1 125/1 560 mm" 1*(0,18)*1,29</t>
  </si>
  <si>
    <t>"prvek OK13 1 170 x 2 290 mm" 16*(0,18)*1,17</t>
  </si>
  <si>
    <t>"prvek OK14 880 x 2 450 mm" 2*(0,18)*0,88</t>
  </si>
  <si>
    <t>"prvek OK15 1 290 x 2 450 mm" 8*(0,18)*1,29</t>
  </si>
  <si>
    <t>"prvek OK16 1 070 x 2 050 mm" 4*(0,18)*1,07</t>
  </si>
  <si>
    <t>Součet</t>
  </si>
  <si>
    <t>622131121</t>
  </si>
  <si>
    <t>Penetrační disperzní nátěr vnějších stěn nanášený ručně</t>
  </si>
  <si>
    <t>1267248448</t>
  </si>
  <si>
    <t>Skladba S02 - stěna schodiště</t>
  </si>
  <si>
    <t>PENETRACE</t>
  </si>
  <si>
    <t>2,11*16,7-1,8*1</t>
  </si>
  <si>
    <t>622143004</t>
  </si>
  <si>
    <t>Montáž omítkových samolepících začišťovacích profilů pro spojení s okenním rámem</t>
  </si>
  <si>
    <t>m</t>
  </si>
  <si>
    <t>-91753228</t>
  </si>
  <si>
    <t>Montáž vnitřích a vnějších začišťovacích profilů</t>
  </si>
  <si>
    <t>"prvek OK01 1 290 x 2 520 mm" 28*(1,29+2,52*2)*2</t>
  </si>
  <si>
    <t>"prvek OK02 1 290 x 2 490 mm" 1*(1,29+2,49*2)*2</t>
  </si>
  <si>
    <t>"prvek OK03 1 440 x 2  580 mm" 2*(1,44+2,58*2)*2</t>
  </si>
  <si>
    <t>"prvek OK01-a 1 290 x 2 520 mm" 23*(1,29+2,5*2)*2</t>
  </si>
  <si>
    <t>"prvek OK05 450 x 750 mm" 2*(0,45+0,75*2)*2</t>
  </si>
  <si>
    <t>"prvek OK06 450 x 750 mm" 3*(0,45+0,75*2)*2</t>
  </si>
  <si>
    <t>"prvek OK07 1 190 x 2 220 mm" 2*(1,19+2,22*2)*2</t>
  </si>
  <si>
    <t>"prvek OK09 530 x 750 mm" 1*(0,53+0,75*2)*2</t>
  </si>
  <si>
    <t>"prvek OK10 1 290 x1 700 mm" 1*(1,29+1,7*2)*2</t>
  </si>
  <si>
    <t>"prvek OK11 1 290 x 1 125/1 560 mm" 1*(1,29+1,34*2)*2</t>
  </si>
  <si>
    <t>"prvek OK13 1 170 x 2 290 mm" 16*(1,17+2,29*2)*2</t>
  </si>
  <si>
    <t>"prvek OK14 880 x 2 450 mm" 2*(0,88+2,45*2)*2</t>
  </si>
  <si>
    <t>"prvek OK15 1 290 x 2 450 mm" 8*(1,29+2,45*2)*2</t>
  </si>
  <si>
    <t>"prvek OK16 1 070 x 2 050 mm" 4*(1,07+2,05*2)*2</t>
  </si>
  <si>
    <t>M</t>
  </si>
  <si>
    <t>59051476</t>
  </si>
  <si>
    <t>profil okenní začišťovací se sklovláknitou armovací tkaninou 9 mm/2,4 m</t>
  </si>
  <si>
    <t>8</t>
  </si>
  <si>
    <t>-447731752</t>
  </si>
  <si>
    <t>1093,68*1,05 'Přepočtené koeficientem množství</t>
  </si>
  <si>
    <t>5</t>
  </si>
  <si>
    <t>622221031</t>
  </si>
  <si>
    <t>Montáž kontaktního zateplení vnějších stěn z minerální vlny s podélnou orientací vláken tl do 160 mm</t>
  </si>
  <si>
    <t>-221145129</t>
  </si>
  <si>
    <t>FASÁDNÍ MINERÁLNÍ VATA ( lambda max=0,040 W/mK) tl. 160mm</t>
  </si>
  <si>
    <t>63151538</t>
  </si>
  <si>
    <t>deska tepelně izolační minerální kontaktních fasád podélné vlákno λ=0,036-0,037 tl 160mm</t>
  </si>
  <si>
    <t>-556145024</t>
  </si>
  <si>
    <t>33,437*1,02 'Přepočtené koeficientem množství</t>
  </si>
  <si>
    <t>7</t>
  </si>
  <si>
    <t>622251105</t>
  </si>
  <si>
    <t>Příplatek k cenám kontaktního zateplení stěn za použití tepelněizolačních zátek z minerální vlny</t>
  </si>
  <si>
    <t>2046532419</t>
  </si>
  <si>
    <t>622252002</t>
  </si>
  <si>
    <t>Montáž ostatních lišt kontaktního zateplení</t>
  </si>
  <si>
    <t>-628094872</t>
  </si>
  <si>
    <t>rohové profily</t>
  </si>
  <si>
    <t>2,11*10</t>
  </si>
  <si>
    <t>9</t>
  </si>
  <si>
    <t>63127464</t>
  </si>
  <si>
    <t>výztuž rohová s AL úhelníkem ze skelné tkaniny 10/15cm</t>
  </si>
  <si>
    <t>497495938</t>
  </si>
  <si>
    <t>ostění =&gt; tedy 2x výška otvoru</t>
  </si>
  <si>
    <t>0,1</t>
  </si>
  <si>
    <t>21,1*1,05 'Přepočtené koeficientem množství</t>
  </si>
  <si>
    <t>Ostatní konstrukce a práce, bourání</t>
  </si>
  <si>
    <t>10</t>
  </si>
  <si>
    <t>952901102</t>
  </si>
  <si>
    <t>Čištění budov omytí jednoduchých oken nebo balkonových dveří plochy do 1,5m2</t>
  </si>
  <si>
    <t>48863842</t>
  </si>
  <si>
    <t>0,3375*5+0,3975*1</t>
  </si>
  <si>
    <t>11</t>
  </si>
  <si>
    <t>952901103</t>
  </si>
  <si>
    <t>Čištění budov omytí jednoduchých oken nebo balkonových dveří plochy do 2,5m2</t>
  </si>
  <si>
    <t>-1217904750</t>
  </si>
  <si>
    <t>1*2,193+1*1,73+2*2,156+4*2,19</t>
  </si>
  <si>
    <t>12</t>
  </si>
  <si>
    <t>952901104</t>
  </si>
  <si>
    <t>Čištění budov omytí jednoduchých oken nebo balkonových dveří plochy přes 2,5m2</t>
  </si>
  <si>
    <t>-1166403598</t>
  </si>
  <si>
    <t>28*3,25+1*3,21+2*3,71+3,225*23+2*2,64+16*2,7+8*3,16</t>
  </si>
  <si>
    <t>13</t>
  </si>
  <si>
    <t>952901111</t>
  </si>
  <si>
    <t>Vyčištění budov bytové a občanské výstavby při výšce podlaží do 4 m</t>
  </si>
  <si>
    <t>90976898</t>
  </si>
  <si>
    <t>870</t>
  </si>
  <si>
    <t>14</t>
  </si>
  <si>
    <t>963023712r.01</t>
  </si>
  <si>
    <t>Vybourání původnícho cihelného schodiště</t>
  </si>
  <si>
    <t>kpl</t>
  </si>
  <si>
    <t>846559810</t>
  </si>
  <si>
    <t>968062244</t>
  </si>
  <si>
    <t>Vybourání dřevěných rámů oken jednoduchých včetně křídel pl do 1 m2</t>
  </si>
  <si>
    <t>-272273680</t>
  </si>
  <si>
    <t>" prvek OK05 450 x 750 mm" 0,45*0,75*2</t>
  </si>
  <si>
    <t>" prvek OK06 450 x 750 mm" 0,45*0,75*3</t>
  </si>
  <si>
    <t>" prvek OK09 530 x 750 mm" 0,53*0,75*1</t>
  </si>
  <si>
    <t>16</t>
  </si>
  <si>
    <t>968062245</t>
  </si>
  <si>
    <t>Vybourání dřevěných rámů oken jednoduchých včetně křídel pl do 2 m2</t>
  </si>
  <si>
    <t>-1953106554</t>
  </si>
  <si>
    <t>" prvek OK11 1 290 x 1 125/1 560 mm" 1,29*1,34*1</t>
  </si>
  <si>
    <t>17</t>
  </si>
  <si>
    <t>968062246</t>
  </si>
  <si>
    <t>Vybourání dřevěných rámů oken jednoduchých včetně křídel pl do 4 m2</t>
  </si>
  <si>
    <t>206689688</t>
  </si>
  <si>
    <t>" prvek OK01 1 290 x 2 520 mm" 1,29*2,52*28</t>
  </si>
  <si>
    <t>" prvek OK02 1 290 x 2 490 mm" 1,29*2,49*1</t>
  </si>
  <si>
    <t>" prvek OK03 1 440 x 2  580 mm" 1,44*2,58*2</t>
  </si>
  <si>
    <t>" prvek OK01-a 1 290 x 2 520 mm" 1,29*2,5*23</t>
  </si>
  <si>
    <t>" prvek OK07 1 190 x 2 220 mm" 1,19*2,22*2</t>
  </si>
  <si>
    <t>" prvek OK10 1 290 x1 700 mm" 1,29*1,7*1</t>
  </si>
  <si>
    <t>" prvek OK13 1 170 x 2 290 mm" 1,17*2,29*16</t>
  </si>
  <si>
    <t>" prvek OK14 880 x 2 450 mm" 0,88*2,45*2</t>
  </si>
  <si>
    <t>" prvek OK15 1 290 x 2 450 mm" 1,29*2,45*8</t>
  </si>
  <si>
    <t>" prvek OK16 1 070 x 2 050 mm" 1,07*2,05*4</t>
  </si>
  <si>
    <t>997</t>
  </si>
  <si>
    <t>Přesun sutě</t>
  </si>
  <si>
    <t>18</t>
  </si>
  <si>
    <t>997002611</t>
  </si>
  <si>
    <t>Nakládání suti a vybouraných hmot</t>
  </si>
  <si>
    <t>t</t>
  </si>
  <si>
    <t>595818843</t>
  </si>
  <si>
    <t>19</t>
  </si>
  <si>
    <t>997013153</t>
  </si>
  <si>
    <t>Vnitrostaveništní doprava suti a vybouraných hmot pro budovy v do 12 m s omezením mechanizace</t>
  </si>
  <si>
    <t>-1678949301</t>
  </si>
  <si>
    <t>20</t>
  </si>
  <si>
    <t>997013501</t>
  </si>
  <si>
    <t>Odvoz suti a vybouraných hmot na skládku nebo meziskládku do 1 km se složením</t>
  </si>
  <si>
    <t>399818756</t>
  </si>
  <si>
    <t>997013509</t>
  </si>
  <si>
    <t>Příplatek k odvozu suti a vybouraných hmot na skládku ZKD 1 km přes 1 km</t>
  </si>
  <si>
    <t>1058858438</t>
  </si>
  <si>
    <t>7,873*19</t>
  </si>
  <si>
    <t>22</t>
  </si>
  <si>
    <t>997013804</t>
  </si>
  <si>
    <t>Poplatek za uložení na skládce (skládkovné) stavebního odpadu ze skla kód odpadu 170 202</t>
  </si>
  <si>
    <t>2092511089</t>
  </si>
  <si>
    <t>7,873</t>
  </si>
  <si>
    <t>998</t>
  </si>
  <si>
    <t>Přesun hmot</t>
  </si>
  <si>
    <t>23</t>
  </si>
  <si>
    <t>998011002</t>
  </si>
  <si>
    <t>Přesun hmot pro budovy zděné v do 12 m</t>
  </si>
  <si>
    <t>-1047313839</t>
  </si>
  <si>
    <t>PSV</t>
  </si>
  <si>
    <t>Práce a dodávky PSV</t>
  </si>
  <si>
    <t>713</t>
  </si>
  <si>
    <t>Izolace tepelné</t>
  </si>
  <si>
    <t>24</t>
  </si>
  <si>
    <t>713121121</t>
  </si>
  <si>
    <t>Montáž izolace tepelné podlah volně kladenými rohožemi, pásy, dílci, deskami 2 vrstvy</t>
  </si>
  <si>
    <t>1906958511</t>
  </si>
  <si>
    <t>Skladba S01 - konstrukce podlahy půdy</t>
  </si>
  <si>
    <t>MINERÁLNÍ IZOLACE ( lambda max=0,040 W/mK) - volně ložená tl. 2x150mm</t>
  </si>
  <si>
    <t>268,27+101,14-0,3*4-1,45+29+11,3+54,3+66,1-0,3</t>
  </si>
  <si>
    <t>Skladba S03 - konstrukce stropu schodiště</t>
  </si>
  <si>
    <t>29</t>
  </si>
  <si>
    <t>25</t>
  </si>
  <si>
    <t>63151636</t>
  </si>
  <si>
    <t>deska tepelně izolační minerální plochých střech spodní vrstva kolmé vlákno tl. 150mm</t>
  </si>
  <si>
    <t>32</t>
  </si>
  <si>
    <t>712797269</t>
  </si>
  <si>
    <t>(268,27+101,14-0,3*4-1,45+29+11,3+54,3+66,1-0,3)*2</t>
  </si>
  <si>
    <t>29*2</t>
  </si>
  <si>
    <t>1112,32*1,05 'Přepočtené koeficientem množství</t>
  </si>
  <si>
    <t>26</t>
  </si>
  <si>
    <t>713122125</t>
  </si>
  <si>
    <t>Nosný rošt z EPS trámců pro pochozí půdy tl 300 mm</t>
  </si>
  <si>
    <t>-1620525396</t>
  </si>
  <si>
    <t>Skladba S04 - revizní lávky, manipulační plocha</t>
  </si>
  <si>
    <t>EPS kříže a trámce 1000/100/300mm</t>
  </si>
  <si>
    <t>686+198,3</t>
  </si>
  <si>
    <t>27</t>
  </si>
  <si>
    <t>713122125r.01</t>
  </si>
  <si>
    <t>Kompletní montáž a dodávka schodiště z EPS trámků 1000/100/300 a OSB III desek tl. 15mm, spoje slepeny, OSB deska lepena</t>
  </si>
  <si>
    <t>-771961024</t>
  </si>
  <si>
    <t>Konstrukce revizní lávky - schodiště</t>
  </si>
  <si>
    <t>28</t>
  </si>
  <si>
    <t>713122135</t>
  </si>
  <si>
    <t>Izolace tepelná vkládaná mezi rošt z EPS pochozí půdy dvouvrstvá tl 300 mm</t>
  </si>
  <si>
    <t>-287727639</t>
  </si>
  <si>
    <t>MINERÁLNÍ IZOLACE ( ,max=0,040 W/mK) - volně ložená  2x tl. 150mm mezi EPS trámky</t>
  </si>
  <si>
    <t>713122141</t>
  </si>
  <si>
    <t>Dřevěná prka lepená na rošt z EPS trámců</t>
  </si>
  <si>
    <t>-1748080604</t>
  </si>
  <si>
    <t>prkno tl. 15mm (lepené na EPS trámky)</t>
  </si>
  <si>
    <t>30</t>
  </si>
  <si>
    <t>713191133</t>
  </si>
  <si>
    <t>Montáž izolace tepelné podlah, stropů vrchem nebo střech překrytí fólií s přelepeným spojem</t>
  </si>
  <si>
    <t>773635884</t>
  </si>
  <si>
    <t>DIFÚZNĚ OTEVŘENÁ KRYCÍ FÓLIE</t>
  </si>
  <si>
    <t>31</t>
  </si>
  <si>
    <t>28329012</t>
  </si>
  <si>
    <t>fólie PE vyztužená pro parotěsnou vrstvu (reakce na oheň - třída F) 140g/m2</t>
  </si>
  <si>
    <t>674188277</t>
  </si>
  <si>
    <t>PAROTĚSNÁ FÓLIE (spoje slepeny)</t>
  </si>
  <si>
    <t>556,16*1,15 'Přepočtené koeficientem množství</t>
  </si>
  <si>
    <t>28329039</t>
  </si>
  <si>
    <t>fólie kontaktní difuzně propustná pro doplňkovou hydroizolační vrstvu skládaných větraných fasád s otevřenými spárami (spára max 30 mm, max.30% plochy)</t>
  </si>
  <si>
    <t>-557300957</t>
  </si>
  <si>
    <t>33</t>
  </si>
  <si>
    <t>998713102</t>
  </si>
  <si>
    <t>Přesun hmot tonážní pro izolace tepelné v objektech v do 12 m</t>
  </si>
  <si>
    <t>1863389914</t>
  </si>
  <si>
    <t>762</t>
  </si>
  <si>
    <t>Konstrukce tesařské</t>
  </si>
  <si>
    <t>34</t>
  </si>
  <si>
    <t>762511266</t>
  </si>
  <si>
    <t>Podlahové kce podkladové z desek OSB tl 22 mm nebroušených na pero a drážku šroubovaných</t>
  </si>
  <si>
    <t>474641162</t>
  </si>
  <si>
    <t>OSB PD III (pomocí vrutů kotvit do prken)</t>
  </si>
  <si>
    <t>35</t>
  </si>
  <si>
    <t>998762102</t>
  </si>
  <si>
    <t>Přesun hmot tonážní pro kce tesařské v objektech v do 12 m</t>
  </si>
  <si>
    <t>-649094313</t>
  </si>
  <si>
    <t>764</t>
  </si>
  <si>
    <t>Konstrukce klempířské</t>
  </si>
  <si>
    <t>36</t>
  </si>
  <si>
    <t>764002851</t>
  </si>
  <si>
    <t>Demontáž oplechování parapetů do suti</t>
  </si>
  <si>
    <t>-1039951420</t>
  </si>
  <si>
    <t>2,3+2,84+74,73</t>
  </si>
  <si>
    <t>37</t>
  </si>
  <si>
    <t>764216641r.01</t>
  </si>
  <si>
    <t>Oplechování rovných parapetů celoplošně lepené z Pz s povrchovou úpravou rš 165 mm</t>
  </si>
  <si>
    <t>-2003522181</t>
  </si>
  <si>
    <t>Prvek KL4</t>
  </si>
  <si>
    <t>pro okna OK06</t>
  </si>
  <si>
    <t>3x 0,56 = 1,68 m</t>
  </si>
  <si>
    <t>1,68</t>
  </si>
  <si>
    <t>Prvek KL6</t>
  </si>
  <si>
    <t>pro okno OK09</t>
  </si>
  <si>
    <t>1x 0,62 = 0,62 m</t>
  </si>
  <si>
    <t>0,62</t>
  </si>
  <si>
    <t>38</t>
  </si>
  <si>
    <t>764216642r.01</t>
  </si>
  <si>
    <t>Oplechování rovných parapetů celoplošně lepené z Pz s povrchovou úpravou rš 185 mm</t>
  </si>
  <si>
    <t>2098206911</t>
  </si>
  <si>
    <t>Prvek KL2</t>
  </si>
  <si>
    <t>pro okna OK03</t>
  </si>
  <si>
    <t xml:space="preserve">2x 1,42 = 2,84 m </t>
  </si>
  <si>
    <t>2,84</t>
  </si>
  <si>
    <t>39</t>
  </si>
  <si>
    <t>764216643r.01</t>
  </si>
  <si>
    <t>Oplechování rovných parapetů celoplošně lepené z Pz s povrchovou úpravou rš 265 mm</t>
  </si>
  <si>
    <t>-1341843929</t>
  </si>
  <si>
    <t>Prvek KL1</t>
  </si>
  <si>
    <t>pro okna OK01, OK02, OK08</t>
  </si>
  <si>
    <t>37x 1,27 = 46,99 m</t>
  </si>
  <si>
    <t>46,99</t>
  </si>
  <si>
    <t>Prvek KL3</t>
  </si>
  <si>
    <t>pro okno OK05</t>
  </si>
  <si>
    <t>2x0,54=1,08</t>
  </si>
  <si>
    <t>1,08</t>
  </si>
  <si>
    <t>Prvek KL5</t>
  </si>
  <si>
    <t>pro okno OK07</t>
  </si>
  <si>
    <t xml:space="preserve">2x 1,17 = 2,34 m </t>
  </si>
  <si>
    <t>2,34</t>
  </si>
  <si>
    <t>Prvek KL7</t>
  </si>
  <si>
    <t>pro okno OK13</t>
  </si>
  <si>
    <t>16x 1,15 = 18,4 m</t>
  </si>
  <si>
    <t>18,4</t>
  </si>
  <si>
    <t>Prvek KL8</t>
  </si>
  <si>
    <t>pro okno OK14</t>
  </si>
  <si>
    <t xml:space="preserve">2x 0,86 = 1,72 m </t>
  </si>
  <si>
    <t>1,72</t>
  </si>
  <si>
    <t>Prvek KL9</t>
  </si>
  <si>
    <t>pro okno OK16</t>
  </si>
  <si>
    <t>4x 1,05 = 4,20 m</t>
  </si>
  <si>
    <t>4,2</t>
  </si>
  <si>
    <t>40</t>
  </si>
  <si>
    <t>764216665</t>
  </si>
  <si>
    <t>Příplatek za zvýšenou pracnost oplechování rohů rovných parapetů z PZ s povrch úpravou rš do 400 mm</t>
  </si>
  <si>
    <t>kus</t>
  </si>
  <si>
    <t>21375090</t>
  </si>
  <si>
    <t>94*2</t>
  </si>
  <si>
    <t>41</t>
  </si>
  <si>
    <t>998764102</t>
  </si>
  <si>
    <t>Přesun hmot tonážní pro konstrukce klempířské v objektech v do 12 m</t>
  </si>
  <si>
    <t>676515424</t>
  </si>
  <si>
    <t>766</t>
  </si>
  <si>
    <t>Konstrukce truhlářské</t>
  </si>
  <si>
    <t>42</t>
  </si>
  <si>
    <t>766441812</t>
  </si>
  <si>
    <t>Demontáž parapetních desek dřevěných nebo plastových šířky přes 30 cm délky do 1,0 m</t>
  </si>
  <si>
    <t>1694681514</t>
  </si>
  <si>
    <t>43</t>
  </si>
  <si>
    <t>766441821</t>
  </si>
  <si>
    <t>Demontáž parapetních desek dřevěných nebo plastových šířky do 30 cm délky přes 1,0 m</t>
  </si>
  <si>
    <t>-1658413250</t>
  </si>
  <si>
    <t>82</t>
  </si>
  <si>
    <t>44</t>
  </si>
  <si>
    <t>766694111</t>
  </si>
  <si>
    <t>Montáž parapetních desek dřevěných nebo plastových šířky do 30 cm délky do 1,0 m</t>
  </si>
  <si>
    <t>788583270</t>
  </si>
  <si>
    <t>"pro okno OK16" 4</t>
  </si>
  <si>
    <t>"pro okno OK14" 2</t>
  </si>
  <si>
    <t>"pro okno OK09" 1</t>
  </si>
  <si>
    <t>"pro okno OK06" 3</t>
  </si>
  <si>
    <t>"pro okno OK05" 2</t>
  </si>
  <si>
    <t>45</t>
  </si>
  <si>
    <t>766694112</t>
  </si>
  <si>
    <t>Montáž parapetních desek dřevěných nebo plastových šířky do 30 cm délky do 1,6 m</t>
  </si>
  <si>
    <t>1249359889</t>
  </si>
  <si>
    <t>"pro okno OK15" 8</t>
  </si>
  <si>
    <t>"pro okno OK13" 16</t>
  </si>
  <si>
    <t>"pro okno OK11" 1</t>
  </si>
  <si>
    <t>"pro okno OK10" 1</t>
  </si>
  <si>
    <t>"pro okno OK07" 2</t>
  </si>
  <si>
    <t>"pro okno OK01-a" 23</t>
  </si>
  <si>
    <t>"pro okno OK03" 2</t>
  </si>
  <si>
    <t>"pro okno OK02" 1</t>
  </si>
  <si>
    <t>"pro okno OK01" 28</t>
  </si>
  <si>
    <t>46</t>
  </si>
  <si>
    <t>61144400</t>
  </si>
  <si>
    <t xml:space="preserve">parapet plastový vnitřní komůrkový </t>
  </si>
  <si>
    <t>-1921051275</t>
  </si>
  <si>
    <t>"pro okno OK16" 0,98*4</t>
  </si>
  <si>
    <t>"pro okno OK14" 0,79*2</t>
  </si>
  <si>
    <t>"pro okno OK09" 0,55*1</t>
  </si>
  <si>
    <t>"pro okno OK06" 0,49*3</t>
  </si>
  <si>
    <t>"pro okno OK05" 0,47*2</t>
  </si>
  <si>
    <t>"pro okno OK15" 1,2*8</t>
  </si>
  <si>
    <t>"pro okno OK13" 1,08*16</t>
  </si>
  <si>
    <t>"pro okno OK11" 1,2*1</t>
  </si>
  <si>
    <t>"pro okno OK10" 1,2*1</t>
  </si>
  <si>
    <t>"pro okno OK07" 1,1*2</t>
  </si>
  <si>
    <t>"pro okno OK01-a" 1,2*23</t>
  </si>
  <si>
    <t>"pro okno OK03" 1,35*2</t>
  </si>
  <si>
    <t>"pro okno OK02" 1,2*1</t>
  </si>
  <si>
    <t>"pro okno OK01" 1,2*28</t>
  </si>
  <si>
    <t>47</t>
  </si>
  <si>
    <t>61144019</t>
  </si>
  <si>
    <t>koncovka k parapetu plastovému vnitřnímu 1 pár</t>
  </si>
  <si>
    <t>sada</t>
  </si>
  <si>
    <t>-1334658822</t>
  </si>
  <si>
    <t>48</t>
  </si>
  <si>
    <t>998766102</t>
  </si>
  <si>
    <t>Přesun hmot tonážní pro konstrukce truhlářské v objektech v do 12 m</t>
  </si>
  <si>
    <t>1295272393</t>
  </si>
  <si>
    <t>49</t>
  </si>
  <si>
    <t>DV01</t>
  </si>
  <si>
    <t>-547642890</t>
  </si>
  <si>
    <t>Prvek DV01 - 1320x2160</t>
  </si>
  <si>
    <t>50</t>
  </si>
  <si>
    <t>DV02</t>
  </si>
  <si>
    <t>79008186</t>
  </si>
  <si>
    <t>Prvek DV02 - 1230x2160</t>
  </si>
  <si>
    <t>51</t>
  </si>
  <si>
    <t>DV03</t>
  </si>
  <si>
    <t>-1274906499</t>
  </si>
  <si>
    <t>Prvek DV03 - 1180x2370</t>
  </si>
  <si>
    <t>52</t>
  </si>
  <si>
    <t>DV04</t>
  </si>
  <si>
    <t>668171737</t>
  </si>
  <si>
    <t>Prvek DV04 - 1360x2020</t>
  </si>
  <si>
    <t>53</t>
  </si>
  <si>
    <t>DV05</t>
  </si>
  <si>
    <t>-1459143075</t>
  </si>
  <si>
    <t>Prvek DV05 - 1880x2200+1280</t>
  </si>
  <si>
    <t>54</t>
  </si>
  <si>
    <t>OK01</t>
  </si>
  <si>
    <t>-143295870</t>
  </si>
  <si>
    <t>Prvek OK01 - 1 290 x 2 520 mm</t>
  </si>
  <si>
    <t>55</t>
  </si>
  <si>
    <t>OK01-a</t>
  </si>
  <si>
    <t>-1170724634</t>
  </si>
  <si>
    <t>Prvek OK01-a - 1 290 x 2 520 mm</t>
  </si>
  <si>
    <t>56</t>
  </si>
  <si>
    <t>OK02</t>
  </si>
  <si>
    <t>-1788050657</t>
  </si>
  <si>
    <t>Prvek OK02 - 1 290 x 2 490 mm</t>
  </si>
  <si>
    <t>57</t>
  </si>
  <si>
    <t>OK03</t>
  </si>
  <si>
    <t>-1438344627</t>
  </si>
  <si>
    <t>Prvek OK03 - 1 440 x 2  580 mm</t>
  </si>
  <si>
    <t>58</t>
  </si>
  <si>
    <t>OK05</t>
  </si>
  <si>
    <t>1734422813</t>
  </si>
  <si>
    <t>Prvek OK05 - 450 x 750 mm</t>
  </si>
  <si>
    <t>59</t>
  </si>
  <si>
    <t>OK06</t>
  </si>
  <si>
    <t>1378467699</t>
  </si>
  <si>
    <t>Prvek OK06 - 450 x 750 mm</t>
  </si>
  <si>
    <t>60</t>
  </si>
  <si>
    <t>OK07</t>
  </si>
  <si>
    <t>-624494986</t>
  </si>
  <si>
    <t>Prvek OK07 - 1 190 x 2 220 mm</t>
  </si>
  <si>
    <t>61</t>
  </si>
  <si>
    <t>OK09</t>
  </si>
  <si>
    <t>-2103988274</t>
  </si>
  <si>
    <t>Prvek OK09 - 530 x 750 mm</t>
  </si>
  <si>
    <t>62</t>
  </si>
  <si>
    <t>OK10</t>
  </si>
  <si>
    <t>-634244336</t>
  </si>
  <si>
    <t>Prvek OK10 - 1 290 x1 700 mm</t>
  </si>
  <si>
    <t>63</t>
  </si>
  <si>
    <t>OK11</t>
  </si>
  <si>
    <t>622698444</t>
  </si>
  <si>
    <t>Prvek OK11 - 1 290 x 1 125/1 560 mm</t>
  </si>
  <si>
    <t>64</t>
  </si>
  <si>
    <t>OK13</t>
  </si>
  <si>
    <t>-1677673955</t>
  </si>
  <si>
    <t>Prvek OK13 - 1 170 x 2 290 mm</t>
  </si>
  <si>
    <t>65</t>
  </si>
  <si>
    <t>OK14</t>
  </si>
  <si>
    <t>-1154652422</t>
  </si>
  <si>
    <t>Prvek OK14 - 880 x 2 450 mm</t>
  </si>
  <si>
    <t>66</t>
  </si>
  <si>
    <t>OK15</t>
  </si>
  <si>
    <t>-2069414781</t>
  </si>
  <si>
    <t>Prvek OK15 - 1 290 x 2 450 mm</t>
  </si>
  <si>
    <t>67</t>
  </si>
  <si>
    <t>OK16</t>
  </si>
  <si>
    <t>25172536</t>
  </si>
  <si>
    <t>Prvek OK16 - 1 070 x 2 050 mm</t>
  </si>
  <si>
    <t>VRN</t>
  </si>
  <si>
    <t>Vedlejší rozpočtové náklady</t>
  </si>
  <si>
    <t>VRN1</t>
  </si>
  <si>
    <t>Průzkumné, geodetické a projektové práce</t>
  </si>
  <si>
    <t>68</t>
  </si>
  <si>
    <t>043002000</t>
  </si>
  <si>
    <t xml:space="preserve">Úklidy staveniště - průběžné a finální úklidy </t>
  </si>
  <si>
    <t>-823021625</t>
  </si>
  <si>
    <t>VRN3</t>
  </si>
  <si>
    <t>Zařízení staveniště</t>
  </si>
  <si>
    <t>69</t>
  </si>
  <si>
    <t>005121010R</t>
  </si>
  <si>
    <t>Vybudování zařízení staveniště</t>
  </si>
  <si>
    <t>Soubor</t>
  </si>
  <si>
    <t>2102323702</t>
  </si>
  <si>
    <t>70</t>
  </si>
  <si>
    <t>005121020R</t>
  </si>
  <si>
    <t>Provoz zařízení staveniště</t>
  </si>
  <si>
    <t>-1386743270</t>
  </si>
  <si>
    <t>71</t>
  </si>
  <si>
    <t>005121030R</t>
  </si>
  <si>
    <t>Odstranění zařízení staveniště</t>
  </si>
  <si>
    <t>-329450708</t>
  </si>
  <si>
    <t>72</t>
  </si>
  <si>
    <t>034002000</t>
  </si>
  <si>
    <t>Zabezpečení staveniště</t>
  </si>
  <si>
    <t>-1969137046</t>
  </si>
  <si>
    <t>73</t>
  </si>
  <si>
    <t>Jeřáby</t>
  </si>
  <si>
    <t>Náklady na stacionární a mobilní jeřáby včetně stavebních výtahů</t>
  </si>
  <si>
    <t>893250109</t>
  </si>
  <si>
    <t>VRN5</t>
  </si>
  <si>
    <t>Finanční náklady</t>
  </si>
  <si>
    <t>74</t>
  </si>
  <si>
    <t>005211080R</t>
  </si>
  <si>
    <t>Bezpečnostní a hygienická opatření na staveništi</t>
  </si>
  <si>
    <t>1516510429</t>
  </si>
  <si>
    <t>VRN7</t>
  </si>
  <si>
    <t>Provozní vlivy</t>
  </si>
  <si>
    <t>75</t>
  </si>
  <si>
    <t>005124010R</t>
  </si>
  <si>
    <t>Koordinační činnost</t>
  </si>
  <si>
    <t>1262280631</t>
  </si>
  <si>
    <t>Kompletní dodávka a montáž DVEŘE PLASTOVÉ, DVOUKŘÍDLÉ, PLNÉ, V DEKORU DŘEVA DLE VÝBĚRU OKEN, vč. kování, případného podezdění, těsnění, rozšiřovacích profilů a doplňků - podrobně dle výpisu dveří</t>
  </si>
  <si>
    <t>Kompletní dodávka a montáž DVEŘE PLASTOVÉ, JEDNOKŘÍDLÉ, PLNÉ, V DEKORU DŘEVA DLE VÝBĚRU OKEN, vč. kování, případného podezdění, těsnění, rozšiřovacích profilů a doplňků - podrobně dle výpisu dveří</t>
  </si>
  <si>
    <t>Kompletní dodávka a montáž DVEŘE PLASTOVÉ, DVOUKŘÍDLÉ, PLNÉ., V DEKORU DŘEVA DLE VÝBĚRU OKEN, vč. kování, případného podezdění, těsnění, rozšiřovacích profilů a doplňků - podrobně dle výpisu dveří</t>
  </si>
  <si>
    <t>Kompletní dodávka a montáž DVEŘE PLASTOVÉ, DVOUKŘÍDLÉ, PROSKLENÉ, HORNÍ SVĚTLÍK, V DEKORU DŘEVA DLE VÝBĚRU OKEN, vč. kování, případného podezdění, těsnění, rozšiřovacích profilů a doplňků - podrobně dle výpisu dveří</t>
  </si>
  <si>
    <t>Kompletní dodávka a montáž oken, EURO OKNO, OTEVÍRAVÉ, VÝKLOPNÉ, DVOUKŘÍDLÉ, IZOLAČNÍ TROJSKLO, HORNÍ SVĚTLÍK, EURO OKNO, OTEVÍRAVÉ, VÝKLOP, vč. kování, těsnění, rozšiřovacích profilů a doplňků - podrobně dle výpisu oken</t>
  </si>
  <si>
    <t>Kompletní dodávka a montáž oken, EURO OKNO, OTEVÍRAVÉ, VÝKLOPNÉ, DVOUKŘÍDLÉ, IZOLAČNÍ TROJSKLO, HORNÍ SVĚTLÍK, EURO OKNO, OTEVÍRAVÉ, VÝKLOPNÉ, DVOUKŘÍDLÉ, IZOLAČNÍ TROJSKLO, vč. kování, těsnění, rozšiřovacích profilů a doplňků - podrobně dle výpisu oken</t>
  </si>
  <si>
    <t>Kompletní dodávka a montáž oken, EURO OKNO, OTEVÍRAVÉ, VÝKLOPNÉ, JEDNOKŘÍDLÉ, IZOLAČNÍ TROJSKLO, vč. kování, těsnění, rozšiřovacích profilů a doplňků - podrobně dle výpisu oken</t>
  </si>
  <si>
    <t>Kompletní dodávka a montáž oken,EURO OKNO, OTEVÍRAVÉ, VÝKLOPNÉ, DVOUKŘÍDLÉ, IZOLAČNÍ TROJSKLO, HORNÍ SVĚTLÍK, EURO OKNO, OTEVÍRAVÉ, VÝKLOPNÉ, DVOUKŘÍDLÉ, IZOLAČNÍ TROJSKLO, vč. kování, těsnění, rozšiřovacích profilů a doplňků - podrobně dle výpisu oken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</si>
</sst>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4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31" fillId="0" borderId="0" xfId="0" applyFont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3" xfId="0" applyBorder="1" applyAlignment="1">
      <alignment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/>
      <protection locked="0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10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23" fillId="5" borderId="0" xfId="0" applyFont="1" applyFill="1" applyAlignment="1">
      <alignment horizontal="left" vertical="center"/>
    </xf>
    <xf numFmtId="0" fontId="0" fillId="5" borderId="0" xfId="0" applyFill="1" applyAlignment="1" applyProtection="1">
      <alignment vertical="center"/>
      <protection locked="0"/>
    </xf>
    <xf numFmtId="0" fontId="23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 applyProtection="1">
      <alignment horizontal="center" vertical="center" wrapText="1"/>
      <protection locked="0"/>
    </xf>
    <xf numFmtId="0" fontId="23" fillId="5" borderId="18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4" fontId="25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8" xfId="0" applyFont="1" applyFill="1" applyBorder="1" applyAlignment="1">
      <alignment horizontal="left"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opLeftCell="A79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6.950000000000003" customHeight="1">
      <c r="AR2" s="204" t="s">
        <v>5</v>
      </c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35" t="s">
        <v>14</v>
      </c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R5" s="20"/>
      <c r="BE5" s="232" t="s">
        <v>15</v>
      </c>
      <c r="BS5" s="17" t="s">
        <v>6</v>
      </c>
    </row>
    <row r="6" spans="1:74" ht="36.950000000000003" customHeight="1">
      <c r="B6" s="20"/>
      <c r="D6" s="26" t="s">
        <v>16</v>
      </c>
      <c r="K6" s="236" t="s">
        <v>17</v>
      </c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R6" s="20"/>
      <c r="BE6" s="233"/>
      <c r="BS6" s="17" t="s">
        <v>6</v>
      </c>
    </row>
    <row r="7" spans="1:74" ht="12" customHeight="1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233"/>
      <c r="BS7" s="17" t="s">
        <v>6</v>
      </c>
    </row>
    <row r="8" spans="1:74" ht="12" customHeight="1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233"/>
      <c r="BS8" s="17" t="s">
        <v>6</v>
      </c>
    </row>
    <row r="9" spans="1:74" ht="14.45" customHeight="1">
      <c r="B9" s="20"/>
      <c r="AR9" s="20"/>
      <c r="BE9" s="233"/>
      <c r="BS9" s="17" t="s">
        <v>6</v>
      </c>
    </row>
    <row r="10" spans="1:74" ht="12" customHeight="1">
      <c r="B10" s="20"/>
      <c r="D10" s="27" t="s">
        <v>24</v>
      </c>
      <c r="AK10" s="27" t="s">
        <v>25</v>
      </c>
      <c r="AN10" s="25" t="s">
        <v>1</v>
      </c>
      <c r="AR10" s="20"/>
      <c r="BE10" s="233"/>
      <c r="BS10" s="17" t="s">
        <v>6</v>
      </c>
    </row>
    <row r="11" spans="1:74" ht="18.399999999999999" customHeight="1">
      <c r="B11" s="20"/>
      <c r="E11" s="25" t="s">
        <v>21</v>
      </c>
      <c r="AK11" s="27" t="s">
        <v>26</v>
      </c>
      <c r="AN11" s="25" t="s">
        <v>1</v>
      </c>
      <c r="AR11" s="20"/>
      <c r="BE11" s="233"/>
      <c r="BS11" s="17" t="s">
        <v>6</v>
      </c>
    </row>
    <row r="12" spans="1:74" ht="6.95" customHeight="1">
      <c r="B12" s="20"/>
      <c r="AR12" s="20"/>
      <c r="BE12" s="233"/>
      <c r="BS12" s="17" t="s">
        <v>6</v>
      </c>
    </row>
    <row r="13" spans="1:74" ht="12" customHeight="1">
      <c r="B13" s="20"/>
      <c r="D13" s="27" t="s">
        <v>27</v>
      </c>
      <c r="AK13" s="27" t="s">
        <v>25</v>
      </c>
      <c r="AN13" s="29" t="s">
        <v>28</v>
      </c>
      <c r="AR13" s="20"/>
      <c r="BE13" s="233"/>
      <c r="BS13" s="17" t="s">
        <v>6</v>
      </c>
    </row>
    <row r="14" spans="1:74" ht="12.75">
      <c r="B14" s="20"/>
      <c r="E14" s="237" t="s">
        <v>28</v>
      </c>
      <c r="F14" s="238"/>
      <c r="G14" s="238"/>
      <c r="H14" s="238"/>
      <c r="I14" s="238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8"/>
      <c r="U14" s="238"/>
      <c r="V14" s="238"/>
      <c r="W14" s="238"/>
      <c r="X14" s="238"/>
      <c r="Y14" s="238"/>
      <c r="Z14" s="238"/>
      <c r="AA14" s="238"/>
      <c r="AB14" s="238"/>
      <c r="AC14" s="238"/>
      <c r="AD14" s="238"/>
      <c r="AE14" s="238"/>
      <c r="AF14" s="238"/>
      <c r="AG14" s="238"/>
      <c r="AH14" s="238"/>
      <c r="AI14" s="238"/>
      <c r="AJ14" s="238"/>
      <c r="AK14" s="27" t="s">
        <v>26</v>
      </c>
      <c r="AN14" s="29" t="s">
        <v>28</v>
      </c>
      <c r="AR14" s="20"/>
      <c r="BE14" s="233"/>
      <c r="BS14" s="17" t="s">
        <v>6</v>
      </c>
    </row>
    <row r="15" spans="1:74" ht="6.95" customHeight="1">
      <c r="B15" s="20"/>
      <c r="AR15" s="20"/>
      <c r="BE15" s="233"/>
      <c r="BS15" s="17" t="s">
        <v>3</v>
      </c>
    </row>
    <row r="16" spans="1:74" ht="12" customHeight="1">
      <c r="B16" s="20"/>
      <c r="D16" s="27" t="s">
        <v>29</v>
      </c>
      <c r="AK16" s="27" t="s">
        <v>25</v>
      </c>
      <c r="AN16" s="25" t="s">
        <v>1</v>
      </c>
      <c r="AR16" s="20"/>
      <c r="BE16" s="233"/>
      <c r="BS16" s="17" t="s">
        <v>3</v>
      </c>
    </row>
    <row r="17" spans="2:71" ht="18.399999999999999" customHeight="1">
      <c r="B17" s="20"/>
      <c r="E17" s="25" t="s">
        <v>21</v>
      </c>
      <c r="AK17" s="27" t="s">
        <v>26</v>
      </c>
      <c r="AN17" s="25" t="s">
        <v>1</v>
      </c>
      <c r="AR17" s="20"/>
      <c r="BE17" s="233"/>
      <c r="BS17" s="17" t="s">
        <v>30</v>
      </c>
    </row>
    <row r="18" spans="2:71" ht="6.95" customHeight="1">
      <c r="B18" s="20"/>
      <c r="AR18" s="20"/>
      <c r="BE18" s="233"/>
      <c r="BS18" s="17" t="s">
        <v>6</v>
      </c>
    </row>
    <row r="19" spans="2:71" ht="12" customHeight="1">
      <c r="B19" s="20"/>
      <c r="D19" s="27" t="s">
        <v>31</v>
      </c>
      <c r="AK19" s="27" t="s">
        <v>25</v>
      </c>
      <c r="AN19" s="25" t="s">
        <v>1</v>
      </c>
      <c r="AR19" s="20"/>
      <c r="BE19" s="233"/>
      <c r="BS19" s="17" t="s">
        <v>6</v>
      </c>
    </row>
    <row r="20" spans="2:71" ht="18.399999999999999" customHeight="1">
      <c r="B20" s="20"/>
      <c r="E20" s="25" t="s">
        <v>21</v>
      </c>
      <c r="AK20" s="27" t="s">
        <v>26</v>
      </c>
      <c r="AN20" s="25" t="s">
        <v>1</v>
      </c>
      <c r="AR20" s="20"/>
      <c r="BE20" s="233"/>
      <c r="BS20" s="17" t="s">
        <v>30</v>
      </c>
    </row>
    <row r="21" spans="2:71" ht="6.95" customHeight="1">
      <c r="B21" s="20"/>
      <c r="AR21" s="20"/>
      <c r="BE21" s="233"/>
    </row>
    <row r="22" spans="2:71" ht="12" customHeight="1">
      <c r="B22" s="20"/>
      <c r="D22" s="27" t="s">
        <v>32</v>
      </c>
      <c r="AR22" s="20"/>
      <c r="BE22" s="233"/>
    </row>
    <row r="23" spans="2:71" ht="16.5" customHeight="1">
      <c r="B23" s="20"/>
      <c r="E23" s="239" t="s">
        <v>1</v>
      </c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S23" s="239"/>
      <c r="T23" s="239"/>
      <c r="U23" s="239"/>
      <c r="V23" s="239"/>
      <c r="W23" s="239"/>
      <c r="X23" s="239"/>
      <c r="Y23" s="239"/>
      <c r="Z23" s="239"/>
      <c r="AA23" s="239"/>
      <c r="AB23" s="239"/>
      <c r="AC23" s="239"/>
      <c r="AD23" s="239"/>
      <c r="AE23" s="239"/>
      <c r="AF23" s="239"/>
      <c r="AG23" s="239"/>
      <c r="AH23" s="239"/>
      <c r="AI23" s="239"/>
      <c r="AJ23" s="239"/>
      <c r="AK23" s="239"/>
      <c r="AL23" s="239"/>
      <c r="AM23" s="239"/>
      <c r="AN23" s="239"/>
      <c r="AR23" s="20"/>
      <c r="BE23" s="233"/>
    </row>
    <row r="24" spans="2:71" ht="6.95" customHeight="1">
      <c r="B24" s="20"/>
      <c r="AR24" s="20"/>
      <c r="BE24" s="233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33"/>
    </row>
    <row r="26" spans="2:71" s="1" customFormat="1" ht="25.9" customHeight="1">
      <c r="B26" s="32"/>
      <c r="D26" s="33" t="s">
        <v>33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40">
        <f>ROUND(AG94,2)</f>
        <v>0</v>
      </c>
      <c r="AL26" s="241"/>
      <c r="AM26" s="241"/>
      <c r="AN26" s="241"/>
      <c r="AO26" s="241"/>
      <c r="AR26" s="32"/>
      <c r="BE26" s="233"/>
    </row>
    <row r="27" spans="2:71" s="1" customFormat="1" ht="6.95" customHeight="1">
      <c r="B27" s="32"/>
      <c r="AR27" s="32"/>
      <c r="BE27" s="233"/>
    </row>
    <row r="28" spans="2:71" s="1" customFormat="1" ht="12.75">
      <c r="B28" s="32"/>
      <c r="L28" s="242" t="s">
        <v>34</v>
      </c>
      <c r="M28" s="242"/>
      <c r="N28" s="242"/>
      <c r="O28" s="242"/>
      <c r="P28" s="242"/>
      <c r="W28" s="242" t="s">
        <v>35</v>
      </c>
      <c r="X28" s="242"/>
      <c r="Y28" s="242"/>
      <c r="Z28" s="242"/>
      <c r="AA28" s="242"/>
      <c r="AB28" s="242"/>
      <c r="AC28" s="242"/>
      <c r="AD28" s="242"/>
      <c r="AE28" s="242"/>
      <c r="AK28" s="242" t="s">
        <v>36</v>
      </c>
      <c r="AL28" s="242"/>
      <c r="AM28" s="242"/>
      <c r="AN28" s="242"/>
      <c r="AO28" s="242"/>
      <c r="AR28" s="32"/>
      <c r="BE28" s="233"/>
    </row>
    <row r="29" spans="2:71" s="2" customFormat="1" ht="14.45" customHeight="1">
      <c r="B29" s="36"/>
      <c r="D29" s="27" t="s">
        <v>37</v>
      </c>
      <c r="F29" s="27" t="s">
        <v>38</v>
      </c>
      <c r="L29" s="227">
        <v>0.21</v>
      </c>
      <c r="M29" s="226"/>
      <c r="N29" s="226"/>
      <c r="O29" s="226"/>
      <c r="P29" s="226"/>
      <c r="W29" s="225">
        <f>ROUND(AZ94, 2)</f>
        <v>0</v>
      </c>
      <c r="X29" s="226"/>
      <c r="Y29" s="226"/>
      <c r="Z29" s="226"/>
      <c r="AA29" s="226"/>
      <c r="AB29" s="226"/>
      <c r="AC29" s="226"/>
      <c r="AD29" s="226"/>
      <c r="AE29" s="226"/>
      <c r="AK29" s="225">
        <f>ROUND(AV94, 2)</f>
        <v>0</v>
      </c>
      <c r="AL29" s="226"/>
      <c r="AM29" s="226"/>
      <c r="AN29" s="226"/>
      <c r="AO29" s="226"/>
      <c r="AR29" s="36"/>
      <c r="BE29" s="234"/>
    </row>
    <row r="30" spans="2:71" s="2" customFormat="1" ht="14.45" customHeight="1">
      <c r="B30" s="36"/>
      <c r="F30" s="27" t="s">
        <v>39</v>
      </c>
      <c r="L30" s="227">
        <v>0.15</v>
      </c>
      <c r="M30" s="226"/>
      <c r="N30" s="226"/>
      <c r="O30" s="226"/>
      <c r="P30" s="226"/>
      <c r="W30" s="225">
        <f>ROUND(BA94, 2)</f>
        <v>0</v>
      </c>
      <c r="X30" s="226"/>
      <c r="Y30" s="226"/>
      <c r="Z30" s="226"/>
      <c r="AA30" s="226"/>
      <c r="AB30" s="226"/>
      <c r="AC30" s="226"/>
      <c r="AD30" s="226"/>
      <c r="AE30" s="226"/>
      <c r="AK30" s="225">
        <f>ROUND(AW94, 2)</f>
        <v>0</v>
      </c>
      <c r="AL30" s="226"/>
      <c r="AM30" s="226"/>
      <c r="AN30" s="226"/>
      <c r="AO30" s="226"/>
      <c r="AR30" s="36"/>
      <c r="BE30" s="234"/>
    </row>
    <row r="31" spans="2:71" s="2" customFormat="1" ht="14.45" hidden="1" customHeight="1">
      <c r="B31" s="36"/>
      <c r="F31" s="27" t="s">
        <v>40</v>
      </c>
      <c r="L31" s="227">
        <v>0.21</v>
      </c>
      <c r="M31" s="226"/>
      <c r="N31" s="226"/>
      <c r="O31" s="226"/>
      <c r="P31" s="226"/>
      <c r="W31" s="225">
        <f>ROUND(BB94, 2)</f>
        <v>0</v>
      </c>
      <c r="X31" s="226"/>
      <c r="Y31" s="226"/>
      <c r="Z31" s="226"/>
      <c r="AA31" s="226"/>
      <c r="AB31" s="226"/>
      <c r="AC31" s="226"/>
      <c r="AD31" s="226"/>
      <c r="AE31" s="226"/>
      <c r="AK31" s="225">
        <v>0</v>
      </c>
      <c r="AL31" s="226"/>
      <c r="AM31" s="226"/>
      <c r="AN31" s="226"/>
      <c r="AO31" s="226"/>
      <c r="AR31" s="36"/>
      <c r="BE31" s="234"/>
    </row>
    <row r="32" spans="2:71" s="2" customFormat="1" ht="14.45" hidden="1" customHeight="1">
      <c r="B32" s="36"/>
      <c r="F32" s="27" t="s">
        <v>41</v>
      </c>
      <c r="L32" s="227">
        <v>0.15</v>
      </c>
      <c r="M32" s="226"/>
      <c r="N32" s="226"/>
      <c r="O32" s="226"/>
      <c r="P32" s="226"/>
      <c r="W32" s="225">
        <f>ROUND(BC94, 2)</f>
        <v>0</v>
      </c>
      <c r="X32" s="226"/>
      <c r="Y32" s="226"/>
      <c r="Z32" s="226"/>
      <c r="AA32" s="226"/>
      <c r="AB32" s="226"/>
      <c r="AC32" s="226"/>
      <c r="AD32" s="226"/>
      <c r="AE32" s="226"/>
      <c r="AK32" s="225">
        <v>0</v>
      </c>
      <c r="AL32" s="226"/>
      <c r="AM32" s="226"/>
      <c r="AN32" s="226"/>
      <c r="AO32" s="226"/>
      <c r="AR32" s="36"/>
      <c r="BE32" s="234"/>
    </row>
    <row r="33" spans="2:57" s="2" customFormat="1" ht="14.45" hidden="1" customHeight="1">
      <c r="B33" s="36"/>
      <c r="F33" s="27" t="s">
        <v>42</v>
      </c>
      <c r="L33" s="227">
        <v>0</v>
      </c>
      <c r="M33" s="226"/>
      <c r="N33" s="226"/>
      <c r="O33" s="226"/>
      <c r="P33" s="226"/>
      <c r="W33" s="225">
        <f>ROUND(BD94, 2)</f>
        <v>0</v>
      </c>
      <c r="X33" s="226"/>
      <c r="Y33" s="226"/>
      <c r="Z33" s="226"/>
      <c r="AA33" s="226"/>
      <c r="AB33" s="226"/>
      <c r="AC33" s="226"/>
      <c r="AD33" s="226"/>
      <c r="AE33" s="226"/>
      <c r="AK33" s="225">
        <v>0</v>
      </c>
      <c r="AL33" s="226"/>
      <c r="AM33" s="226"/>
      <c r="AN33" s="226"/>
      <c r="AO33" s="226"/>
      <c r="AR33" s="36"/>
      <c r="BE33" s="234"/>
    </row>
    <row r="34" spans="2:57" s="1" customFormat="1" ht="6.95" customHeight="1">
      <c r="B34" s="32"/>
      <c r="AR34" s="32"/>
      <c r="BE34" s="233"/>
    </row>
    <row r="35" spans="2:57" s="1" customFormat="1" ht="25.9" customHeight="1">
      <c r="B35" s="32"/>
      <c r="C35" s="37"/>
      <c r="D35" s="38" t="s">
        <v>43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44</v>
      </c>
      <c r="U35" s="39"/>
      <c r="V35" s="39"/>
      <c r="W35" s="39"/>
      <c r="X35" s="228" t="s">
        <v>45</v>
      </c>
      <c r="Y35" s="229"/>
      <c r="Z35" s="229"/>
      <c r="AA35" s="229"/>
      <c r="AB35" s="229"/>
      <c r="AC35" s="39"/>
      <c r="AD35" s="39"/>
      <c r="AE35" s="39"/>
      <c r="AF35" s="39"/>
      <c r="AG35" s="39"/>
      <c r="AH35" s="39"/>
      <c r="AI35" s="39"/>
      <c r="AJ35" s="39"/>
      <c r="AK35" s="230">
        <f>SUM(AK26:AK33)</f>
        <v>0</v>
      </c>
      <c r="AL35" s="229"/>
      <c r="AM35" s="229"/>
      <c r="AN35" s="229"/>
      <c r="AO35" s="231"/>
      <c r="AP35" s="37"/>
      <c r="AQ35" s="37"/>
      <c r="AR35" s="32"/>
    </row>
    <row r="36" spans="2:57" s="1" customFormat="1" ht="6.95" customHeight="1">
      <c r="B36" s="32"/>
      <c r="AR36" s="32"/>
    </row>
    <row r="37" spans="2:57" s="1" customFormat="1" ht="14.45" customHeight="1">
      <c r="B37" s="32"/>
      <c r="AR37" s="32"/>
    </row>
    <row r="38" spans="2:57" ht="14.45" customHeight="1">
      <c r="B38" s="20"/>
      <c r="AR38" s="20"/>
    </row>
    <row r="39" spans="2:57" ht="14.45" customHeight="1">
      <c r="B39" s="20"/>
      <c r="AR39" s="20"/>
    </row>
    <row r="40" spans="2:57" ht="14.45" customHeight="1">
      <c r="B40" s="20"/>
      <c r="AR40" s="20"/>
    </row>
    <row r="41" spans="2:57" ht="14.45" customHeight="1">
      <c r="B41" s="20"/>
      <c r="AR41" s="20"/>
    </row>
    <row r="42" spans="2:57" ht="14.45" customHeight="1">
      <c r="B42" s="20"/>
      <c r="AR42" s="20"/>
    </row>
    <row r="43" spans="2:57" ht="14.45" customHeight="1">
      <c r="B43" s="20"/>
      <c r="AR43" s="20"/>
    </row>
    <row r="44" spans="2:57" ht="14.45" customHeight="1">
      <c r="B44" s="20"/>
      <c r="AR44" s="20"/>
    </row>
    <row r="45" spans="2:57" ht="14.45" customHeight="1">
      <c r="B45" s="20"/>
      <c r="AR45" s="20"/>
    </row>
    <row r="46" spans="2:57" ht="14.45" customHeight="1">
      <c r="B46" s="20"/>
      <c r="AR46" s="20"/>
    </row>
    <row r="47" spans="2:57" ht="14.45" customHeight="1">
      <c r="B47" s="20"/>
      <c r="AR47" s="20"/>
    </row>
    <row r="48" spans="2:57" ht="14.45" customHeight="1">
      <c r="B48" s="20"/>
      <c r="AR48" s="20"/>
    </row>
    <row r="49" spans="2:44" s="1" customFormat="1" ht="14.45" customHeight="1">
      <c r="B49" s="32"/>
      <c r="D49" s="41" t="s">
        <v>46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47</v>
      </c>
      <c r="AI49" s="42"/>
      <c r="AJ49" s="42"/>
      <c r="AK49" s="42"/>
      <c r="AL49" s="42"/>
      <c r="AM49" s="42"/>
      <c r="AN49" s="42"/>
      <c r="AO49" s="42"/>
      <c r="AR49" s="32"/>
    </row>
    <row r="50" spans="2:44">
      <c r="B50" s="20"/>
      <c r="AR50" s="20"/>
    </row>
    <row r="51" spans="2:44">
      <c r="B51" s="20"/>
      <c r="AR51" s="20"/>
    </row>
    <row r="52" spans="2:44">
      <c r="B52" s="20"/>
      <c r="AR52" s="20"/>
    </row>
    <row r="53" spans="2:44">
      <c r="B53" s="20"/>
      <c r="AR53" s="20"/>
    </row>
    <row r="54" spans="2:44">
      <c r="B54" s="20"/>
      <c r="AR54" s="20"/>
    </row>
    <row r="55" spans="2:44">
      <c r="B55" s="20"/>
      <c r="AR55" s="20"/>
    </row>
    <row r="56" spans="2:44">
      <c r="B56" s="20"/>
      <c r="AR56" s="20"/>
    </row>
    <row r="57" spans="2:44">
      <c r="B57" s="20"/>
      <c r="AR57" s="20"/>
    </row>
    <row r="58" spans="2:44">
      <c r="B58" s="20"/>
      <c r="AR58" s="20"/>
    </row>
    <row r="59" spans="2:44">
      <c r="B59" s="20"/>
      <c r="AR59" s="20"/>
    </row>
    <row r="60" spans="2:44" s="1" customFormat="1" ht="12.75">
      <c r="B60" s="32"/>
      <c r="D60" s="43" t="s">
        <v>48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49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48</v>
      </c>
      <c r="AI60" s="34"/>
      <c r="AJ60" s="34"/>
      <c r="AK60" s="34"/>
      <c r="AL60" s="34"/>
      <c r="AM60" s="43" t="s">
        <v>49</v>
      </c>
      <c r="AN60" s="34"/>
      <c r="AO60" s="34"/>
      <c r="AR60" s="32"/>
    </row>
    <row r="61" spans="2:44">
      <c r="B61" s="20"/>
      <c r="AR61" s="20"/>
    </row>
    <row r="62" spans="2:44">
      <c r="B62" s="20"/>
      <c r="AR62" s="20"/>
    </row>
    <row r="63" spans="2:44">
      <c r="B63" s="20"/>
      <c r="AR63" s="20"/>
    </row>
    <row r="64" spans="2:44" s="1" customFormat="1" ht="12.75">
      <c r="B64" s="32"/>
      <c r="D64" s="41" t="s">
        <v>50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51</v>
      </c>
      <c r="AI64" s="42"/>
      <c r="AJ64" s="42"/>
      <c r="AK64" s="42"/>
      <c r="AL64" s="42"/>
      <c r="AM64" s="42"/>
      <c r="AN64" s="42"/>
      <c r="AO64" s="42"/>
      <c r="AR64" s="32"/>
    </row>
    <row r="65" spans="2:44">
      <c r="B65" s="20"/>
      <c r="AR65" s="20"/>
    </row>
    <row r="66" spans="2:44">
      <c r="B66" s="20"/>
      <c r="AR66" s="20"/>
    </row>
    <row r="67" spans="2:44">
      <c r="B67" s="20"/>
      <c r="AR67" s="20"/>
    </row>
    <row r="68" spans="2:44">
      <c r="B68" s="20"/>
      <c r="AR68" s="20"/>
    </row>
    <row r="69" spans="2:44">
      <c r="B69" s="20"/>
      <c r="AR69" s="20"/>
    </row>
    <row r="70" spans="2:44">
      <c r="B70" s="20"/>
      <c r="AR70" s="20"/>
    </row>
    <row r="71" spans="2:44">
      <c r="B71" s="20"/>
      <c r="AR71" s="20"/>
    </row>
    <row r="72" spans="2:44">
      <c r="B72" s="20"/>
      <c r="AR72" s="20"/>
    </row>
    <row r="73" spans="2:44">
      <c r="B73" s="20"/>
      <c r="AR73" s="20"/>
    </row>
    <row r="74" spans="2:44">
      <c r="B74" s="20"/>
      <c r="AR74" s="20"/>
    </row>
    <row r="75" spans="2:44" s="1" customFormat="1" ht="12.75">
      <c r="B75" s="32"/>
      <c r="D75" s="43" t="s">
        <v>48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49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48</v>
      </c>
      <c r="AI75" s="34"/>
      <c r="AJ75" s="34"/>
      <c r="AK75" s="34"/>
      <c r="AL75" s="34"/>
      <c r="AM75" s="43" t="s">
        <v>49</v>
      </c>
      <c r="AN75" s="34"/>
      <c r="AO75" s="34"/>
      <c r="AR75" s="32"/>
    </row>
    <row r="76" spans="2:44" s="1" customFormat="1">
      <c r="B76" s="32"/>
      <c r="AR76" s="32"/>
    </row>
    <row r="77" spans="2:44" s="1" customFormat="1" ht="6.9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1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1" s="1" customFormat="1" ht="24.95" customHeight="1">
      <c r="B82" s="32"/>
      <c r="C82" s="21" t="s">
        <v>52</v>
      </c>
      <c r="AR82" s="32"/>
    </row>
    <row r="83" spans="1:91" s="1" customFormat="1" ht="6.95" customHeight="1">
      <c r="B83" s="32"/>
      <c r="AR83" s="32"/>
    </row>
    <row r="84" spans="1:91" s="3" customFormat="1" ht="12" customHeight="1">
      <c r="B84" s="48"/>
      <c r="C84" s="27" t="s">
        <v>13</v>
      </c>
      <c r="L84" s="3" t="str">
        <f>K5</f>
        <v>042</v>
      </c>
      <c r="AR84" s="48"/>
    </row>
    <row r="85" spans="1:91" s="4" customFormat="1" ht="36.950000000000003" customHeight="1">
      <c r="B85" s="49"/>
      <c r="C85" s="50" t="s">
        <v>16</v>
      </c>
      <c r="L85" s="216" t="str">
        <f>K6</f>
        <v>Snížení energetické náročnosti ZŠ Kněževes</v>
      </c>
      <c r="M85" s="217"/>
      <c r="N85" s="217"/>
      <c r="O85" s="217"/>
      <c r="P85" s="217"/>
      <c r="Q85" s="217"/>
      <c r="R85" s="217"/>
      <c r="S85" s="217"/>
      <c r="T85" s="217"/>
      <c r="U85" s="217"/>
      <c r="V85" s="217"/>
      <c r="W85" s="217"/>
      <c r="X85" s="217"/>
      <c r="Y85" s="217"/>
      <c r="Z85" s="217"/>
      <c r="AA85" s="217"/>
      <c r="AB85" s="217"/>
      <c r="AC85" s="217"/>
      <c r="AD85" s="217"/>
      <c r="AE85" s="217"/>
      <c r="AF85" s="217"/>
      <c r="AG85" s="217"/>
      <c r="AH85" s="217"/>
      <c r="AI85" s="217"/>
      <c r="AJ85" s="217"/>
      <c r="AK85" s="217"/>
      <c r="AL85" s="217"/>
      <c r="AM85" s="217"/>
      <c r="AN85" s="217"/>
      <c r="AO85" s="217"/>
      <c r="AR85" s="49"/>
    </row>
    <row r="86" spans="1:91" s="1" customFormat="1" ht="6.95" customHeight="1">
      <c r="B86" s="32"/>
      <c r="AR86" s="32"/>
    </row>
    <row r="87" spans="1:91" s="1" customFormat="1" ht="12" customHeight="1">
      <c r="B87" s="32"/>
      <c r="C87" s="27" t="s">
        <v>20</v>
      </c>
      <c r="L87" s="51" t="str">
        <f>IF(K8="","",K8)</f>
        <v xml:space="preserve"> </v>
      </c>
      <c r="AI87" s="27" t="s">
        <v>22</v>
      </c>
      <c r="AM87" s="218" t="str">
        <f>IF(AN8= "","",AN8)</f>
        <v>1. 3. 2023</v>
      </c>
      <c r="AN87" s="218"/>
      <c r="AR87" s="32"/>
    </row>
    <row r="88" spans="1:91" s="1" customFormat="1" ht="6.95" customHeight="1">
      <c r="B88" s="32"/>
      <c r="AR88" s="32"/>
    </row>
    <row r="89" spans="1:91" s="1" customFormat="1" ht="15.2" customHeight="1">
      <c r="B89" s="32"/>
      <c r="C89" s="27" t="s">
        <v>24</v>
      </c>
      <c r="L89" s="3" t="str">
        <f>IF(E11= "","",E11)</f>
        <v xml:space="preserve"> </v>
      </c>
      <c r="AI89" s="27" t="s">
        <v>29</v>
      </c>
      <c r="AM89" s="219" t="str">
        <f>IF(E17="","",E17)</f>
        <v xml:space="preserve"> </v>
      </c>
      <c r="AN89" s="220"/>
      <c r="AO89" s="220"/>
      <c r="AP89" s="220"/>
      <c r="AR89" s="32"/>
      <c r="AS89" s="221" t="s">
        <v>53</v>
      </c>
      <c r="AT89" s="222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1" s="1" customFormat="1" ht="15.2" customHeight="1">
      <c r="B90" s="32"/>
      <c r="C90" s="27" t="s">
        <v>27</v>
      </c>
      <c r="L90" s="3" t="str">
        <f>IF(E14= "Vyplň údaj","",E14)</f>
        <v/>
      </c>
      <c r="AI90" s="27" t="s">
        <v>31</v>
      </c>
      <c r="AM90" s="219" t="str">
        <f>IF(E20="","",E20)</f>
        <v xml:space="preserve"> </v>
      </c>
      <c r="AN90" s="220"/>
      <c r="AO90" s="220"/>
      <c r="AP90" s="220"/>
      <c r="AR90" s="32"/>
      <c r="AS90" s="223"/>
      <c r="AT90" s="224"/>
      <c r="BD90" s="56"/>
    </row>
    <row r="91" spans="1:91" s="1" customFormat="1" ht="10.9" customHeight="1">
      <c r="B91" s="32"/>
      <c r="AR91" s="32"/>
      <c r="AS91" s="223"/>
      <c r="AT91" s="224"/>
      <c r="BD91" s="56"/>
    </row>
    <row r="92" spans="1:91" s="1" customFormat="1" ht="29.25" customHeight="1">
      <c r="B92" s="32"/>
      <c r="C92" s="206" t="s">
        <v>54</v>
      </c>
      <c r="D92" s="207"/>
      <c r="E92" s="207"/>
      <c r="F92" s="207"/>
      <c r="G92" s="207"/>
      <c r="H92" s="57"/>
      <c r="I92" s="208" t="s">
        <v>55</v>
      </c>
      <c r="J92" s="207"/>
      <c r="K92" s="207"/>
      <c r="L92" s="207"/>
      <c r="M92" s="207"/>
      <c r="N92" s="207"/>
      <c r="O92" s="207"/>
      <c r="P92" s="207"/>
      <c r="Q92" s="207"/>
      <c r="R92" s="207"/>
      <c r="S92" s="207"/>
      <c r="T92" s="207"/>
      <c r="U92" s="207"/>
      <c r="V92" s="207"/>
      <c r="W92" s="207"/>
      <c r="X92" s="207"/>
      <c r="Y92" s="207"/>
      <c r="Z92" s="207"/>
      <c r="AA92" s="207"/>
      <c r="AB92" s="207"/>
      <c r="AC92" s="207"/>
      <c r="AD92" s="207"/>
      <c r="AE92" s="207"/>
      <c r="AF92" s="207"/>
      <c r="AG92" s="209" t="s">
        <v>56</v>
      </c>
      <c r="AH92" s="207"/>
      <c r="AI92" s="207"/>
      <c r="AJ92" s="207"/>
      <c r="AK92" s="207"/>
      <c r="AL92" s="207"/>
      <c r="AM92" s="207"/>
      <c r="AN92" s="208" t="s">
        <v>57</v>
      </c>
      <c r="AO92" s="207"/>
      <c r="AP92" s="210"/>
      <c r="AQ92" s="58" t="s">
        <v>58</v>
      </c>
      <c r="AR92" s="32"/>
      <c r="AS92" s="59" t="s">
        <v>59</v>
      </c>
      <c r="AT92" s="60" t="s">
        <v>60</v>
      </c>
      <c r="AU92" s="60" t="s">
        <v>61</v>
      </c>
      <c r="AV92" s="60" t="s">
        <v>62</v>
      </c>
      <c r="AW92" s="60" t="s">
        <v>63</v>
      </c>
      <c r="AX92" s="60" t="s">
        <v>64</v>
      </c>
      <c r="AY92" s="60" t="s">
        <v>65</v>
      </c>
      <c r="AZ92" s="60" t="s">
        <v>66</v>
      </c>
      <c r="BA92" s="60" t="s">
        <v>67</v>
      </c>
      <c r="BB92" s="60" t="s">
        <v>68</v>
      </c>
      <c r="BC92" s="60" t="s">
        <v>69</v>
      </c>
      <c r="BD92" s="61" t="s">
        <v>70</v>
      </c>
    </row>
    <row r="93" spans="1:91" s="1" customFormat="1" ht="10.9" customHeight="1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1" s="5" customFormat="1" ht="32.450000000000003" customHeight="1">
      <c r="B94" s="63"/>
      <c r="C94" s="64" t="s">
        <v>71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14">
        <f>ROUND(AG95,2)</f>
        <v>0</v>
      </c>
      <c r="AH94" s="214"/>
      <c r="AI94" s="214"/>
      <c r="AJ94" s="214"/>
      <c r="AK94" s="214"/>
      <c r="AL94" s="214"/>
      <c r="AM94" s="214"/>
      <c r="AN94" s="215">
        <f>SUM(AG94,AT94)</f>
        <v>0</v>
      </c>
      <c r="AO94" s="215"/>
      <c r="AP94" s="215"/>
      <c r="AQ94" s="67" t="s">
        <v>1</v>
      </c>
      <c r="AR94" s="63"/>
      <c r="AS94" s="68">
        <f>ROUND(AS95,2)</f>
        <v>0</v>
      </c>
      <c r="AT94" s="69">
        <f>ROUND(SUM(AV94:AW94),2)</f>
        <v>0</v>
      </c>
      <c r="AU94" s="70">
        <f>ROUND(AU95,5)</f>
        <v>0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ROUND(AZ95,2)</f>
        <v>0</v>
      </c>
      <c r="BA94" s="69">
        <f>ROUND(BA95,2)</f>
        <v>0</v>
      </c>
      <c r="BB94" s="69">
        <f>ROUND(BB95,2)</f>
        <v>0</v>
      </c>
      <c r="BC94" s="69">
        <f>ROUND(BC95,2)</f>
        <v>0</v>
      </c>
      <c r="BD94" s="71">
        <f>ROUND(BD95,2)</f>
        <v>0</v>
      </c>
      <c r="BS94" s="72" t="s">
        <v>72</v>
      </c>
      <c r="BT94" s="72" t="s">
        <v>73</v>
      </c>
      <c r="BU94" s="73" t="s">
        <v>74</v>
      </c>
      <c r="BV94" s="72" t="s">
        <v>75</v>
      </c>
      <c r="BW94" s="72" t="s">
        <v>4</v>
      </c>
      <c r="BX94" s="72" t="s">
        <v>76</v>
      </c>
      <c r="CL94" s="72" t="s">
        <v>1</v>
      </c>
    </row>
    <row r="95" spans="1:91" s="6" customFormat="1" ht="16.5" customHeight="1">
      <c r="A95" s="74" t="s">
        <v>77</v>
      </c>
      <c r="B95" s="75"/>
      <c r="C95" s="76"/>
      <c r="D95" s="213" t="s">
        <v>78</v>
      </c>
      <c r="E95" s="213"/>
      <c r="F95" s="213"/>
      <c r="G95" s="213"/>
      <c r="H95" s="213"/>
      <c r="I95" s="77"/>
      <c r="J95" s="213" t="s">
        <v>79</v>
      </c>
      <c r="K95" s="213"/>
      <c r="L95" s="213"/>
      <c r="M95" s="213"/>
      <c r="N95" s="213"/>
      <c r="O95" s="213"/>
      <c r="P95" s="213"/>
      <c r="Q95" s="213"/>
      <c r="R95" s="213"/>
      <c r="S95" s="213"/>
      <c r="T95" s="213"/>
      <c r="U95" s="213"/>
      <c r="V95" s="213"/>
      <c r="W95" s="213"/>
      <c r="X95" s="213"/>
      <c r="Y95" s="213"/>
      <c r="Z95" s="213"/>
      <c r="AA95" s="213"/>
      <c r="AB95" s="213"/>
      <c r="AC95" s="213"/>
      <c r="AD95" s="213"/>
      <c r="AE95" s="213"/>
      <c r="AF95" s="213"/>
      <c r="AG95" s="211">
        <f>'SO01 - Stavební úpravy'!J30</f>
        <v>0</v>
      </c>
      <c r="AH95" s="212"/>
      <c r="AI95" s="212"/>
      <c r="AJ95" s="212"/>
      <c r="AK95" s="212"/>
      <c r="AL95" s="212"/>
      <c r="AM95" s="212"/>
      <c r="AN95" s="211">
        <f>SUM(AG95,AT95)</f>
        <v>0</v>
      </c>
      <c r="AO95" s="212"/>
      <c r="AP95" s="212"/>
      <c r="AQ95" s="78" t="s">
        <v>80</v>
      </c>
      <c r="AR95" s="75"/>
      <c r="AS95" s="79">
        <v>0</v>
      </c>
      <c r="AT95" s="80">
        <f>ROUND(SUM(AV95:AW95),2)</f>
        <v>0</v>
      </c>
      <c r="AU95" s="81">
        <f>'SO01 - Stavební úpravy'!P131</f>
        <v>0</v>
      </c>
      <c r="AV95" s="80">
        <f>'SO01 - Stavební úpravy'!J33</f>
        <v>0</v>
      </c>
      <c r="AW95" s="80">
        <f>'SO01 - Stavební úpravy'!J34</f>
        <v>0</v>
      </c>
      <c r="AX95" s="80">
        <f>'SO01 - Stavební úpravy'!J35</f>
        <v>0</v>
      </c>
      <c r="AY95" s="80">
        <f>'SO01 - Stavební úpravy'!J36</f>
        <v>0</v>
      </c>
      <c r="AZ95" s="80">
        <f>'SO01 - Stavební úpravy'!F33</f>
        <v>0</v>
      </c>
      <c r="BA95" s="80">
        <f>'SO01 - Stavební úpravy'!F34</f>
        <v>0</v>
      </c>
      <c r="BB95" s="80">
        <f>'SO01 - Stavební úpravy'!F35</f>
        <v>0</v>
      </c>
      <c r="BC95" s="80">
        <f>'SO01 - Stavební úpravy'!F36</f>
        <v>0</v>
      </c>
      <c r="BD95" s="82">
        <f>'SO01 - Stavební úpravy'!F37</f>
        <v>0</v>
      </c>
      <c r="BT95" s="83" t="s">
        <v>81</v>
      </c>
      <c r="BV95" s="83" t="s">
        <v>75</v>
      </c>
      <c r="BW95" s="83" t="s">
        <v>82</v>
      </c>
      <c r="BX95" s="83" t="s">
        <v>4</v>
      </c>
      <c r="CL95" s="83" t="s">
        <v>1</v>
      </c>
      <c r="CM95" s="83" t="s">
        <v>83</v>
      </c>
    </row>
    <row r="96" spans="1:91" s="1" customFormat="1" ht="30" customHeight="1">
      <c r="B96" s="32"/>
      <c r="AR96" s="32"/>
    </row>
    <row r="97" spans="2:44" s="1" customFormat="1" ht="6.95" customHeight="1">
      <c r="B97" s="44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32"/>
    </row>
  </sheetData>
  <mergeCells count="42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SO01 - Stavební úpravy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594"/>
  <sheetViews>
    <sheetView showGridLines="0" tabSelected="1" topLeftCell="A539" workbookViewId="0">
      <selection activeCell="H577" activeCellId="13" sqref="H525 H529 H533 H537 H541 H545 H549 H553 H557 H561 H565 H569 H573 H577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7.6640625" customWidth="1"/>
    <col min="7" max="7" width="11" customWidth="1"/>
    <col min="8" max="8" width="12.83203125" customWidth="1"/>
    <col min="9" max="9" width="20.1640625" style="84" customWidth="1"/>
    <col min="10" max="10" width="20.1640625" customWidth="1"/>
    <col min="11" max="11" width="20.1640625" hidden="1" customWidth="1"/>
    <col min="12" max="12" width="1.6640625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33203125" hidden="1" customWidth="1"/>
    <col min="25" max="25" width="15" hidden="1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7" t="s">
        <v>82</v>
      </c>
    </row>
    <row r="3" spans="2:46" ht="6.95" customHeight="1">
      <c r="B3" s="18"/>
      <c r="C3" s="19"/>
      <c r="D3" s="19"/>
      <c r="E3" s="19"/>
      <c r="F3" s="19"/>
      <c r="G3" s="19"/>
      <c r="H3" s="19"/>
      <c r="I3" s="85"/>
      <c r="J3" s="19"/>
      <c r="K3" s="19"/>
      <c r="L3" s="20"/>
      <c r="AT3" s="17" t="s">
        <v>83</v>
      </c>
    </row>
    <row r="4" spans="2:46" ht="24.95" customHeight="1">
      <c r="B4" s="20"/>
      <c r="D4" s="21" t="s">
        <v>84</v>
      </c>
      <c r="L4" s="20"/>
      <c r="M4" s="86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4" t="str">
        <f>'Rekapitulace stavby'!K6</f>
        <v>Snížení energetické náročnosti ZŠ Kněževes</v>
      </c>
      <c r="F7" s="245"/>
      <c r="G7" s="245"/>
      <c r="H7" s="245"/>
      <c r="L7" s="20"/>
    </row>
    <row r="8" spans="2:46" s="1" customFormat="1" ht="12" customHeight="1">
      <c r="B8" s="32"/>
      <c r="D8" s="27" t="s">
        <v>85</v>
      </c>
      <c r="I8" s="87"/>
      <c r="L8" s="32"/>
    </row>
    <row r="9" spans="2:46" s="1" customFormat="1" ht="16.5" customHeight="1">
      <c r="B9" s="32"/>
      <c r="E9" s="216" t="s">
        <v>86</v>
      </c>
      <c r="F9" s="243"/>
      <c r="G9" s="243"/>
      <c r="H9" s="243"/>
      <c r="I9" s="87"/>
      <c r="L9" s="32"/>
    </row>
    <row r="10" spans="2:46" s="1" customFormat="1">
      <c r="B10" s="32"/>
      <c r="I10" s="87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88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88" t="s">
        <v>22</v>
      </c>
      <c r="J12" s="52" t="str">
        <f>'Rekapitulace stavby'!AN8</f>
        <v>1. 3. 2023</v>
      </c>
      <c r="L12" s="32"/>
    </row>
    <row r="13" spans="2:46" s="1" customFormat="1" ht="10.9" customHeight="1">
      <c r="B13" s="32"/>
      <c r="I13" s="87"/>
      <c r="L13" s="32"/>
    </row>
    <row r="14" spans="2:46" s="1" customFormat="1" ht="12" customHeight="1">
      <c r="B14" s="32"/>
      <c r="D14" s="27" t="s">
        <v>24</v>
      </c>
      <c r="I14" s="88" t="s">
        <v>25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88" t="s">
        <v>26</v>
      </c>
      <c r="J15" s="25" t="str">
        <f>IF('Rekapitulace stavby'!AN11="","",'Rekapitulace stavby'!AN11)</f>
        <v/>
      </c>
      <c r="L15" s="32"/>
    </row>
    <row r="16" spans="2:46" s="1" customFormat="1" ht="6.95" customHeight="1">
      <c r="B16" s="32"/>
      <c r="I16" s="87"/>
      <c r="L16" s="32"/>
    </row>
    <row r="17" spans="2:12" s="1" customFormat="1" ht="12" customHeight="1">
      <c r="B17" s="32"/>
      <c r="D17" s="27" t="s">
        <v>27</v>
      </c>
      <c r="I17" s="88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46" t="str">
        <f>'Rekapitulace stavby'!E14</f>
        <v>Vyplň údaj</v>
      </c>
      <c r="F18" s="235"/>
      <c r="G18" s="235"/>
      <c r="H18" s="235"/>
      <c r="I18" s="88" t="s">
        <v>26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I19" s="87"/>
      <c r="L19" s="32"/>
    </row>
    <row r="20" spans="2:12" s="1" customFormat="1" ht="12" customHeight="1">
      <c r="B20" s="32"/>
      <c r="D20" s="27" t="s">
        <v>29</v>
      </c>
      <c r="I20" s="88" t="s">
        <v>25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88" t="s">
        <v>26</v>
      </c>
      <c r="J21" s="25" t="str">
        <f>IF('Rekapitulace stavby'!AN17="","",'Rekapitulace stavby'!AN17)</f>
        <v/>
      </c>
      <c r="L21" s="32"/>
    </row>
    <row r="22" spans="2:12" s="1" customFormat="1" ht="6.95" customHeight="1">
      <c r="B22" s="32"/>
      <c r="I22" s="87"/>
      <c r="L22" s="32"/>
    </row>
    <row r="23" spans="2:12" s="1" customFormat="1" ht="12" customHeight="1">
      <c r="B23" s="32"/>
      <c r="D23" s="27" t="s">
        <v>31</v>
      </c>
      <c r="I23" s="88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88" t="s">
        <v>26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I25" s="87"/>
      <c r="L25" s="32"/>
    </row>
    <row r="26" spans="2:12" s="1" customFormat="1" ht="12" customHeight="1">
      <c r="B26" s="32"/>
      <c r="D26" s="27" t="s">
        <v>32</v>
      </c>
      <c r="I26" s="87"/>
      <c r="L26" s="32"/>
    </row>
    <row r="27" spans="2:12" s="7" customFormat="1" ht="16.5" customHeight="1">
      <c r="B27" s="89"/>
      <c r="E27" s="239" t="s">
        <v>1</v>
      </c>
      <c r="F27" s="239"/>
      <c r="G27" s="239"/>
      <c r="H27" s="239"/>
      <c r="I27" s="90"/>
      <c r="L27" s="89"/>
    </row>
    <row r="28" spans="2:12" s="1" customFormat="1" ht="6.95" customHeight="1">
      <c r="B28" s="32"/>
      <c r="I28" s="87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91"/>
      <c r="J29" s="53"/>
      <c r="K29" s="53"/>
      <c r="L29" s="32"/>
    </row>
    <row r="30" spans="2:12" s="1" customFormat="1" ht="25.35" customHeight="1">
      <c r="B30" s="32"/>
      <c r="D30" s="92" t="s">
        <v>33</v>
      </c>
      <c r="I30" s="87"/>
      <c r="J30" s="66">
        <f>ROUND(J131,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91"/>
      <c r="J31" s="53"/>
      <c r="K31" s="53"/>
      <c r="L31" s="32"/>
    </row>
    <row r="32" spans="2:12" s="1" customFormat="1" ht="14.45" customHeight="1">
      <c r="B32" s="32"/>
      <c r="F32" s="35" t="s">
        <v>35</v>
      </c>
      <c r="I32" s="93" t="s">
        <v>34</v>
      </c>
      <c r="J32" s="35" t="s">
        <v>36</v>
      </c>
      <c r="L32" s="32"/>
    </row>
    <row r="33" spans="2:12" s="1" customFormat="1" ht="14.45" customHeight="1">
      <c r="B33" s="32"/>
      <c r="D33" s="55" t="s">
        <v>37</v>
      </c>
      <c r="E33" s="27" t="s">
        <v>38</v>
      </c>
      <c r="F33" s="94">
        <f>ROUND((SUM(BE131:BE593)),  2)</f>
        <v>0</v>
      </c>
      <c r="I33" s="95">
        <v>0.21</v>
      </c>
      <c r="J33" s="94">
        <f>ROUND(((SUM(BE131:BE593))*I33),  2)</f>
        <v>0</v>
      </c>
      <c r="L33" s="32"/>
    </row>
    <row r="34" spans="2:12" s="1" customFormat="1" ht="14.45" customHeight="1">
      <c r="B34" s="32"/>
      <c r="E34" s="27" t="s">
        <v>39</v>
      </c>
      <c r="F34" s="94">
        <f>ROUND((SUM(BF131:BF593)),  2)</f>
        <v>0</v>
      </c>
      <c r="I34" s="95">
        <v>0.15</v>
      </c>
      <c r="J34" s="94">
        <f>ROUND(((SUM(BF131:BF593))*I34),  2)</f>
        <v>0</v>
      </c>
      <c r="L34" s="32"/>
    </row>
    <row r="35" spans="2:12" s="1" customFormat="1" ht="14.45" hidden="1" customHeight="1">
      <c r="B35" s="32"/>
      <c r="E35" s="27" t="s">
        <v>40</v>
      </c>
      <c r="F35" s="94">
        <f>ROUND((SUM(BG131:BG593)),  2)</f>
        <v>0</v>
      </c>
      <c r="I35" s="95">
        <v>0.21</v>
      </c>
      <c r="J35" s="94">
        <f>0</f>
        <v>0</v>
      </c>
      <c r="L35" s="32"/>
    </row>
    <row r="36" spans="2:12" s="1" customFormat="1" ht="14.45" hidden="1" customHeight="1">
      <c r="B36" s="32"/>
      <c r="E36" s="27" t="s">
        <v>41</v>
      </c>
      <c r="F36" s="94">
        <f>ROUND((SUM(BH131:BH593)),  2)</f>
        <v>0</v>
      </c>
      <c r="I36" s="95">
        <v>0.15</v>
      </c>
      <c r="J36" s="94">
        <f>0</f>
        <v>0</v>
      </c>
      <c r="L36" s="32"/>
    </row>
    <row r="37" spans="2:12" s="1" customFormat="1" ht="14.45" hidden="1" customHeight="1">
      <c r="B37" s="32"/>
      <c r="E37" s="27" t="s">
        <v>42</v>
      </c>
      <c r="F37" s="94">
        <f>ROUND((SUM(BI131:BI593)),  2)</f>
        <v>0</v>
      </c>
      <c r="I37" s="95">
        <v>0</v>
      </c>
      <c r="J37" s="94">
        <f>0</f>
        <v>0</v>
      </c>
      <c r="L37" s="32"/>
    </row>
    <row r="38" spans="2:12" s="1" customFormat="1" ht="6.95" customHeight="1">
      <c r="B38" s="32"/>
      <c r="I38" s="87"/>
      <c r="L38" s="32"/>
    </row>
    <row r="39" spans="2:12" s="1" customFormat="1" ht="25.35" customHeight="1">
      <c r="B39" s="32"/>
      <c r="C39" s="96"/>
      <c r="D39" s="97" t="s">
        <v>43</v>
      </c>
      <c r="E39" s="57"/>
      <c r="F39" s="57"/>
      <c r="G39" s="98" t="s">
        <v>44</v>
      </c>
      <c r="H39" s="99" t="s">
        <v>45</v>
      </c>
      <c r="I39" s="100"/>
      <c r="J39" s="101">
        <f>SUM(J30:J37)</f>
        <v>0</v>
      </c>
      <c r="K39" s="102"/>
      <c r="L39" s="32"/>
    </row>
    <row r="40" spans="2:12" s="1" customFormat="1" ht="14.45" customHeight="1">
      <c r="B40" s="32"/>
      <c r="I40" s="87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46</v>
      </c>
      <c r="E50" s="42"/>
      <c r="F50" s="42"/>
      <c r="G50" s="41" t="s">
        <v>47</v>
      </c>
      <c r="H50" s="42"/>
      <c r="I50" s="103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48</v>
      </c>
      <c r="E61" s="34"/>
      <c r="F61" s="104" t="s">
        <v>49</v>
      </c>
      <c r="G61" s="43" t="s">
        <v>48</v>
      </c>
      <c r="H61" s="34"/>
      <c r="I61" s="105"/>
      <c r="J61" s="106" t="s">
        <v>49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50</v>
      </c>
      <c r="E65" s="42"/>
      <c r="F65" s="42"/>
      <c r="G65" s="41" t="s">
        <v>51</v>
      </c>
      <c r="H65" s="42"/>
      <c r="I65" s="103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48</v>
      </c>
      <c r="E76" s="34"/>
      <c r="F76" s="104" t="s">
        <v>49</v>
      </c>
      <c r="G76" s="43" t="s">
        <v>48</v>
      </c>
      <c r="H76" s="34"/>
      <c r="I76" s="105"/>
      <c r="J76" s="106" t="s">
        <v>49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107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108"/>
      <c r="J81" s="47"/>
      <c r="K81" s="47"/>
      <c r="L81" s="32"/>
    </row>
    <row r="82" spans="2:47" s="1" customFormat="1" ht="24.95" customHeight="1">
      <c r="B82" s="32"/>
      <c r="C82" s="21" t="s">
        <v>87</v>
      </c>
      <c r="I82" s="87"/>
      <c r="L82" s="32"/>
    </row>
    <row r="83" spans="2:47" s="1" customFormat="1" ht="6.95" customHeight="1">
      <c r="B83" s="32"/>
      <c r="I83" s="87"/>
      <c r="L83" s="32"/>
    </row>
    <row r="84" spans="2:47" s="1" customFormat="1" ht="12" customHeight="1">
      <c r="B84" s="32"/>
      <c r="C84" s="27" t="s">
        <v>16</v>
      </c>
      <c r="I84" s="87"/>
      <c r="L84" s="32"/>
    </row>
    <row r="85" spans="2:47" s="1" customFormat="1" ht="16.5" customHeight="1">
      <c r="B85" s="32"/>
      <c r="E85" s="244" t="str">
        <f>E7</f>
        <v>Snížení energetické náročnosti ZŠ Kněževes</v>
      </c>
      <c r="F85" s="245"/>
      <c r="G85" s="245"/>
      <c r="H85" s="245"/>
      <c r="I85" s="87"/>
      <c r="L85" s="32"/>
    </row>
    <row r="86" spans="2:47" s="1" customFormat="1" ht="12" customHeight="1">
      <c r="B86" s="32"/>
      <c r="C86" s="27" t="s">
        <v>85</v>
      </c>
      <c r="I86" s="87"/>
      <c r="L86" s="32"/>
    </row>
    <row r="87" spans="2:47" s="1" customFormat="1" ht="16.5" customHeight="1">
      <c r="B87" s="32"/>
      <c r="E87" s="216" t="str">
        <f>E9</f>
        <v>SO01 - Stavební úpravy</v>
      </c>
      <c r="F87" s="243"/>
      <c r="G87" s="243"/>
      <c r="H87" s="243"/>
      <c r="I87" s="87"/>
      <c r="L87" s="32"/>
    </row>
    <row r="88" spans="2:47" s="1" customFormat="1" ht="6.95" customHeight="1">
      <c r="B88" s="32"/>
      <c r="I88" s="87"/>
      <c r="L88" s="32"/>
    </row>
    <row r="89" spans="2:47" s="1" customFormat="1" ht="12" customHeight="1">
      <c r="B89" s="32"/>
      <c r="C89" s="27" t="s">
        <v>20</v>
      </c>
      <c r="F89" s="25" t="str">
        <f>F12</f>
        <v xml:space="preserve"> </v>
      </c>
      <c r="I89" s="88" t="s">
        <v>22</v>
      </c>
      <c r="J89" s="52" t="str">
        <f>IF(J12="","",J12)</f>
        <v>1. 3. 2023</v>
      </c>
      <c r="L89" s="32"/>
    </row>
    <row r="90" spans="2:47" s="1" customFormat="1" ht="6.95" customHeight="1">
      <c r="B90" s="32"/>
      <c r="I90" s="87"/>
      <c r="L90" s="32"/>
    </row>
    <row r="91" spans="2:47" s="1" customFormat="1" ht="15.2" customHeight="1">
      <c r="B91" s="32"/>
      <c r="C91" s="27" t="s">
        <v>24</v>
      </c>
      <c r="F91" s="25" t="str">
        <f>E15</f>
        <v xml:space="preserve"> </v>
      </c>
      <c r="I91" s="88" t="s">
        <v>29</v>
      </c>
      <c r="J91" s="30" t="str">
        <f>E21</f>
        <v xml:space="preserve"> </v>
      </c>
      <c r="L91" s="32"/>
    </row>
    <row r="92" spans="2:47" s="1" customFormat="1" ht="15.2" customHeight="1">
      <c r="B92" s="32"/>
      <c r="C92" s="27" t="s">
        <v>27</v>
      </c>
      <c r="F92" s="25" t="str">
        <f>IF(E18="","",E18)</f>
        <v>Vyplň údaj</v>
      </c>
      <c r="I92" s="88" t="s">
        <v>31</v>
      </c>
      <c r="J92" s="30" t="str">
        <f>E24</f>
        <v xml:space="preserve"> </v>
      </c>
      <c r="L92" s="32"/>
    </row>
    <row r="93" spans="2:47" s="1" customFormat="1" ht="10.35" customHeight="1">
      <c r="B93" s="32"/>
      <c r="I93" s="87"/>
      <c r="L93" s="32"/>
    </row>
    <row r="94" spans="2:47" s="1" customFormat="1" ht="29.25" customHeight="1">
      <c r="B94" s="32"/>
      <c r="C94" s="109" t="s">
        <v>88</v>
      </c>
      <c r="D94" s="96"/>
      <c r="E94" s="96"/>
      <c r="F94" s="96"/>
      <c r="G94" s="96"/>
      <c r="H94" s="96"/>
      <c r="I94" s="110"/>
      <c r="J94" s="111" t="s">
        <v>89</v>
      </c>
      <c r="K94" s="96"/>
      <c r="L94" s="32"/>
    </row>
    <row r="95" spans="2:47" s="1" customFormat="1" ht="10.35" customHeight="1">
      <c r="B95" s="32"/>
      <c r="I95" s="87"/>
      <c r="L95" s="32"/>
    </row>
    <row r="96" spans="2:47" s="1" customFormat="1" ht="22.9" customHeight="1">
      <c r="B96" s="32"/>
      <c r="C96" s="112" t="s">
        <v>90</v>
      </c>
      <c r="I96" s="87"/>
      <c r="J96" s="66">
        <f>J131</f>
        <v>0</v>
      </c>
      <c r="L96" s="32"/>
      <c r="AU96" s="17" t="s">
        <v>91</v>
      </c>
    </row>
    <row r="97" spans="2:12" s="8" customFormat="1" ht="24.95" customHeight="1">
      <c r="B97" s="113"/>
      <c r="D97" s="114" t="s">
        <v>92</v>
      </c>
      <c r="E97" s="115"/>
      <c r="F97" s="115"/>
      <c r="G97" s="115"/>
      <c r="H97" s="115"/>
      <c r="I97" s="116"/>
      <c r="J97" s="117">
        <f>J132</f>
        <v>0</v>
      </c>
      <c r="L97" s="113"/>
    </row>
    <row r="98" spans="2:12" s="9" customFormat="1" ht="19.899999999999999" customHeight="1">
      <c r="B98" s="118"/>
      <c r="D98" s="119" t="s">
        <v>93</v>
      </c>
      <c r="E98" s="120"/>
      <c r="F98" s="120"/>
      <c r="G98" s="120"/>
      <c r="H98" s="120"/>
      <c r="I98" s="121"/>
      <c r="J98" s="122">
        <f>J133</f>
        <v>0</v>
      </c>
      <c r="L98" s="118"/>
    </row>
    <row r="99" spans="2:12" s="9" customFormat="1" ht="19.899999999999999" customHeight="1">
      <c r="B99" s="118"/>
      <c r="D99" s="119" t="s">
        <v>94</v>
      </c>
      <c r="E99" s="120"/>
      <c r="F99" s="120"/>
      <c r="G99" s="120"/>
      <c r="H99" s="120"/>
      <c r="I99" s="121"/>
      <c r="J99" s="122">
        <f>J271</f>
        <v>0</v>
      </c>
      <c r="L99" s="118"/>
    </row>
    <row r="100" spans="2:12" s="9" customFormat="1" ht="19.899999999999999" customHeight="1">
      <c r="B100" s="118"/>
      <c r="D100" s="119" t="s">
        <v>95</v>
      </c>
      <c r="E100" s="120"/>
      <c r="F100" s="120"/>
      <c r="G100" s="120"/>
      <c r="H100" s="120"/>
      <c r="I100" s="121"/>
      <c r="J100" s="122">
        <f>J307</f>
        <v>0</v>
      </c>
      <c r="L100" s="118"/>
    </row>
    <row r="101" spans="2:12" s="9" customFormat="1" ht="19.899999999999999" customHeight="1">
      <c r="B101" s="118"/>
      <c r="D101" s="119" t="s">
        <v>96</v>
      </c>
      <c r="E101" s="120"/>
      <c r="F101" s="120"/>
      <c r="G101" s="120"/>
      <c r="H101" s="120"/>
      <c r="I101" s="121"/>
      <c r="J101" s="122">
        <f>J317</f>
        <v>0</v>
      </c>
      <c r="L101" s="118"/>
    </row>
    <row r="102" spans="2:12" s="8" customFormat="1" ht="24.95" customHeight="1">
      <c r="B102" s="113"/>
      <c r="D102" s="114" t="s">
        <v>97</v>
      </c>
      <c r="E102" s="115"/>
      <c r="F102" s="115"/>
      <c r="G102" s="115"/>
      <c r="H102" s="115"/>
      <c r="I102" s="116"/>
      <c r="J102" s="117">
        <f>J319</f>
        <v>0</v>
      </c>
      <c r="L102" s="113"/>
    </row>
    <row r="103" spans="2:12" s="9" customFormat="1" ht="19.899999999999999" customHeight="1">
      <c r="B103" s="118"/>
      <c r="D103" s="119" t="s">
        <v>98</v>
      </c>
      <c r="E103" s="120"/>
      <c r="F103" s="120"/>
      <c r="G103" s="120"/>
      <c r="H103" s="120"/>
      <c r="I103" s="121"/>
      <c r="J103" s="122">
        <f>J320</f>
        <v>0</v>
      </c>
      <c r="L103" s="118"/>
    </row>
    <row r="104" spans="2:12" s="9" customFormat="1" ht="19.899999999999999" customHeight="1">
      <c r="B104" s="118"/>
      <c r="D104" s="119" t="s">
        <v>99</v>
      </c>
      <c r="E104" s="120"/>
      <c r="F104" s="120"/>
      <c r="G104" s="120"/>
      <c r="H104" s="120"/>
      <c r="I104" s="121"/>
      <c r="J104" s="122">
        <f>J390</f>
        <v>0</v>
      </c>
      <c r="L104" s="118"/>
    </row>
    <row r="105" spans="2:12" s="9" customFormat="1" ht="19.899999999999999" customHeight="1">
      <c r="B105" s="118"/>
      <c r="D105" s="119" t="s">
        <v>100</v>
      </c>
      <c r="E105" s="120"/>
      <c r="F105" s="120"/>
      <c r="G105" s="120"/>
      <c r="H105" s="120"/>
      <c r="I105" s="121"/>
      <c r="J105" s="122">
        <f>J397</f>
        <v>0</v>
      </c>
      <c r="L105" s="118"/>
    </row>
    <row r="106" spans="2:12" s="9" customFormat="1" ht="19.899999999999999" customHeight="1">
      <c r="B106" s="118"/>
      <c r="D106" s="119" t="s">
        <v>101</v>
      </c>
      <c r="E106" s="120"/>
      <c r="F106" s="120"/>
      <c r="G106" s="120"/>
      <c r="H106" s="120"/>
      <c r="I106" s="121"/>
      <c r="J106" s="122">
        <f>J447</f>
        <v>0</v>
      </c>
      <c r="L106" s="118"/>
    </row>
    <row r="107" spans="2:12" s="8" customFormat="1" ht="24.95" customHeight="1">
      <c r="B107" s="113"/>
      <c r="D107" s="114" t="s">
        <v>102</v>
      </c>
      <c r="E107" s="115"/>
      <c r="F107" s="115"/>
      <c r="G107" s="115"/>
      <c r="H107" s="115"/>
      <c r="I107" s="116"/>
      <c r="J107" s="117">
        <f>J581</f>
        <v>0</v>
      </c>
      <c r="L107" s="113"/>
    </row>
    <row r="108" spans="2:12" s="9" customFormat="1" ht="19.899999999999999" customHeight="1">
      <c r="B108" s="118"/>
      <c r="D108" s="119" t="s">
        <v>103</v>
      </c>
      <c r="E108" s="120"/>
      <c r="F108" s="120"/>
      <c r="G108" s="120"/>
      <c r="H108" s="120"/>
      <c r="I108" s="121"/>
      <c r="J108" s="122">
        <f>J582</f>
        <v>0</v>
      </c>
      <c r="L108" s="118"/>
    </row>
    <row r="109" spans="2:12" s="9" customFormat="1" ht="19.899999999999999" customHeight="1">
      <c r="B109" s="118"/>
      <c r="D109" s="119" t="s">
        <v>104</v>
      </c>
      <c r="E109" s="120"/>
      <c r="F109" s="120"/>
      <c r="G109" s="120"/>
      <c r="H109" s="120"/>
      <c r="I109" s="121"/>
      <c r="J109" s="122">
        <f>J584</f>
        <v>0</v>
      </c>
      <c r="L109" s="118"/>
    </row>
    <row r="110" spans="2:12" s="9" customFormat="1" ht="19.899999999999999" customHeight="1">
      <c r="B110" s="118"/>
      <c r="D110" s="119" t="s">
        <v>105</v>
      </c>
      <c r="E110" s="120"/>
      <c r="F110" s="120"/>
      <c r="G110" s="120"/>
      <c r="H110" s="120"/>
      <c r="I110" s="121"/>
      <c r="J110" s="122">
        <f>J590</f>
        <v>0</v>
      </c>
      <c r="L110" s="118"/>
    </row>
    <row r="111" spans="2:12" s="9" customFormat="1" ht="19.899999999999999" customHeight="1">
      <c r="B111" s="118"/>
      <c r="D111" s="119" t="s">
        <v>106</v>
      </c>
      <c r="E111" s="120"/>
      <c r="F111" s="120"/>
      <c r="G111" s="120"/>
      <c r="H111" s="120"/>
      <c r="I111" s="121"/>
      <c r="J111" s="122">
        <f>J592</f>
        <v>0</v>
      </c>
      <c r="L111" s="118"/>
    </row>
    <row r="112" spans="2:12" s="1" customFormat="1" ht="21.75" customHeight="1">
      <c r="B112" s="32"/>
      <c r="I112" s="87"/>
      <c r="L112" s="32"/>
    </row>
    <row r="113" spans="2:12" s="1" customFormat="1" ht="6.95" customHeight="1">
      <c r="B113" s="44"/>
      <c r="C113" s="45"/>
      <c r="D113" s="45"/>
      <c r="E113" s="45"/>
      <c r="F113" s="45"/>
      <c r="G113" s="45"/>
      <c r="H113" s="45"/>
      <c r="I113" s="107"/>
      <c r="J113" s="45"/>
      <c r="K113" s="45"/>
      <c r="L113" s="32"/>
    </row>
    <row r="117" spans="2:12" s="1" customFormat="1" ht="6.95" customHeight="1">
      <c r="B117" s="46"/>
      <c r="C117" s="47"/>
      <c r="D117" s="47"/>
      <c r="E117" s="47"/>
      <c r="F117" s="47"/>
      <c r="G117" s="47"/>
      <c r="H117" s="47"/>
      <c r="I117" s="108"/>
      <c r="J117" s="47"/>
      <c r="K117" s="47"/>
      <c r="L117" s="32"/>
    </row>
    <row r="118" spans="2:12" s="1" customFormat="1" ht="24.95" customHeight="1">
      <c r="B118" s="32"/>
      <c r="C118" s="21" t="s">
        <v>107</v>
      </c>
      <c r="I118" s="87"/>
      <c r="L118" s="32"/>
    </row>
    <row r="119" spans="2:12" s="1" customFormat="1" ht="6.95" customHeight="1">
      <c r="B119" s="32"/>
      <c r="I119" s="87"/>
      <c r="L119" s="32"/>
    </row>
    <row r="120" spans="2:12" s="1" customFormat="1" ht="12" customHeight="1">
      <c r="B120" s="32"/>
      <c r="C120" s="27" t="s">
        <v>16</v>
      </c>
      <c r="I120" s="87"/>
      <c r="L120" s="32"/>
    </row>
    <row r="121" spans="2:12" s="1" customFormat="1" ht="16.5" customHeight="1">
      <c r="B121" s="32"/>
      <c r="E121" s="244" t="str">
        <f>E7</f>
        <v>Snížení energetické náročnosti ZŠ Kněževes</v>
      </c>
      <c r="F121" s="245"/>
      <c r="G121" s="245"/>
      <c r="H121" s="245"/>
      <c r="I121" s="87"/>
      <c r="L121" s="32"/>
    </row>
    <row r="122" spans="2:12" s="1" customFormat="1" ht="12" customHeight="1">
      <c r="B122" s="32"/>
      <c r="C122" s="27" t="s">
        <v>85</v>
      </c>
      <c r="I122" s="87"/>
      <c r="L122" s="32"/>
    </row>
    <row r="123" spans="2:12" s="1" customFormat="1" ht="16.5" customHeight="1">
      <c r="B123" s="32"/>
      <c r="E123" s="216" t="str">
        <f>E9</f>
        <v>SO01 - Stavební úpravy</v>
      </c>
      <c r="F123" s="243"/>
      <c r="G123" s="243"/>
      <c r="H123" s="243"/>
      <c r="I123" s="87"/>
      <c r="L123" s="32"/>
    </row>
    <row r="124" spans="2:12" s="1" customFormat="1" ht="6.95" customHeight="1">
      <c r="B124" s="32"/>
      <c r="I124" s="87"/>
      <c r="L124" s="32"/>
    </row>
    <row r="125" spans="2:12" s="1" customFormat="1" ht="12" customHeight="1">
      <c r="B125" s="32"/>
      <c r="C125" s="27" t="s">
        <v>20</v>
      </c>
      <c r="F125" s="25" t="str">
        <f>F12</f>
        <v xml:space="preserve"> </v>
      </c>
      <c r="I125" s="88" t="s">
        <v>22</v>
      </c>
      <c r="J125" s="52" t="str">
        <f>IF(J12="","",J12)</f>
        <v>1. 3. 2023</v>
      </c>
      <c r="L125" s="32"/>
    </row>
    <row r="126" spans="2:12" s="1" customFormat="1" ht="6.95" customHeight="1">
      <c r="B126" s="32"/>
      <c r="I126" s="87"/>
      <c r="L126" s="32"/>
    </row>
    <row r="127" spans="2:12" s="1" customFormat="1" ht="15.2" customHeight="1">
      <c r="B127" s="32"/>
      <c r="C127" s="27" t="s">
        <v>24</v>
      </c>
      <c r="F127" s="25" t="str">
        <f>E15</f>
        <v xml:space="preserve"> </v>
      </c>
      <c r="I127" s="88" t="s">
        <v>29</v>
      </c>
      <c r="J127" s="30" t="str">
        <f>E21</f>
        <v xml:space="preserve"> </v>
      </c>
      <c r="L127" s="32"/>
    </row>
    <row r="128" spans="2:12" s="1" customFormat="1" ht="15.2" customHeight="1">
      <c r="B128" s="32"/>
      <c r="C128" s="27" t="s">
        <v>27</v>
      </c>
      <c r="F128" s="25" t="str">
        <f>IF(E18="","",E18)</f>
        <v>Vyplň údaj</v>
      </c>
      <c r="I128" s="88" t="s">
        <v>31</v>
      </c>
      <c r="J128" s="30" t="str">
        <f>E24</f>
        <v xml:space="preserve"> </v>
      </c>
      <c r="L128" s="32"/>
    </row>
    <row r="129" spans="2:65" s="1" customFormat="1" ht="10.35" customHeight="1">
      <c r="B129" s="32"/>
      <c r="I129" s="87"/>
      <c r="L129" s="32"/>
    </row>
    <row r="130" spans="2:65" s="10" customFormat="1" ht="29.25" customHeight="1">
      <c r="B130" s="123"/>
      <c r="C130" s="124" t="s">
        <v>108</v>
      </c>
      <c r="D130" s="125" t="s">
        <v>58</v>
      </c>
      <c r="E130" s="125" t="s">
        <v>54</v>
      </c>
      <c r="F130" s="125" t="s">
        <v>55</v>
      </c>
      <c r="G130" s="125" t="s">
        <v>109</v>
      </c>
      <c r="H130" s="125" t="s">
        <v>110</v>
      </c>
      <c r="I130" s="126" t="s">
        <v>111</v>
      </c>
      <c r="J130" s="127" t="s">
        <v>89</v>
      </c>
      <c r="K130" s="128" t="s">
        <v>112</v>
      </c>
      <c r="L130" s="123"/>
      <c r="M130" s="59" t="s">
        <v>1</v>
      </c>
      <c r="N130" s="60" t="s">
        <v>37</v>
      </c>
      <c r="O130" s="60" t="s">
        <v>113</v>
      </c>
      <c r="P130" s="60" t="s">
        <v>114</v>
      </c>
      <c r="Q130" s="60" t="s">
        <v>115</v>
      </c>
      <c r="R130" s="60" t="s">
        <v>116</v>
      </c>
      <c r="S130" s="60" t="s">
        <v>117</v>
      </c>
      <c r="T130" s="61" t="s">
        <v>118</v>
      </c>
    </row>
    <row r="131" spans="2:65" s="1" customFormat="1" ht="22.9" customHeight="1">
      <c r="B131" s="32"/>
      <c r="C131" s="64" t="s">
        <v>119</v>
      </c>
      <c r="I131" s="87"/>
      <c r="J131" s="129">
        <f>BK131</f>
        <v>0</v>
      </c>
      <c r="L131" s="32"/>
      <c r="M131" s="62"/>
      <c r="N131" s="53"/>
      <c r="O131" s="53"/>
      <c r="P131" s="130">
        <f>P132+P319+P581</f>
        <v>0</v>
      </c>
      <c r="Q131" s="53"/>
      <c r="R131" s="130">
        <f>R132+R319+R581</f>
        <v>79.16490044999999</v>
      </c>
      <c r="S131" s="53"/>
      <c r="T131" s="131">
        <f>T132+T319+T581</f>
        <v>8.2234929000000001</v>
      </c>
      <c r="AT131" s="17" t="s">
        <v>72</v>
      </c>
      <c r="AU131" s="17" t="s">
        <v>91</v>
      </c>
      <c r="BK131" s="132">
        <f>BK132+BK319+BK581</f>
        <v>0</v>
      </c>
    </row>
    <row r="132" spans="2:65" s="11" customFormat="1" ht="25.9" customHeight="1">
      <c r="B132" s="133"/>
      <c r="D132" s="134" t="s">
        <v>72</v>
      </c>
      <c r="E132" s="135" t="s">
        <v>120</v>
      </c>
      <c r="F132" s="135" t="s">
        <v>121</v>
      </c>
      <c r="I132" s="136"/>
      <c r="J132" s="137">
        <f>BK132</f>
        <v>0</v>
      </c>
      <c r="L132" s="133"/>
      <c r="M132" s="138"/>
      <c r="P132" s="139">
        <f>P133+P271+P307+P317</f>
        <v>0</v>
      </c>
      <c r="R132" s="139">
        <f>R133+R271+R307+R317</f>
        <v>22.21000346999999</v>
      </c>
      <c r="T132" s="140">
        <f>T133+T271+T307+T317</f>
        <v>7.6321099999999999</v>
      </c>
      <c r="AR132" s="134" t="s">
        <v>81</v>
      </c>
      <c r="AT132" s="141" t="s">
        <v>72</v>
      </c>
      <c r="AU132" s="141" t="s">
        <v>73</v>
      </c>
      <c r="AY132" s="134" t="s">
        <v>122</v>
      </c>
      <c r="BK132" s="142">
        <f>BK133+BK271+BK307+BK317</f>
        <v>0</v>
      </c>
    </row>
    <row r="133" spans="2:65" s="11" customFormat="1" ht="22.9" customHeight="1">
      <c r="B133" s="133"/>
      <c r="D133" s="134" t="s">
        <v>72</v>
      </c>
      <c r="E133" s="143" t="s">
        <v>123</v>
      </c>
      <c r="F133" s="143" t="s">
        <v>124</v>
      </c>
      <c r="I133" s="136"/>
      <c r="J133" s="144">
        <f>BK133</f>
        <v>0</v>
      </c>
      <c r="L133" s="133"/>
      <c r="M133" s="138"/>
      <c r="P133" s="139">
        <f>SUM(P134:P270)</f>
        <v>0</v>
      </c>
      <c r="R133" s="139">
        <f>SUM(R134:R270)</f>
        <v>22.17251701999999</v>
      </c>
      <c r="T133" s="140">
        <f>SUM(T134:T270)</f>
        <v>0</v>
      </c>
      <c r="AR133" s="134" t="s">
        <v>81</v>
      </c>
      <c r="AT133" s="141" t="s">
        <v>72</v>
      </c>
      <c r="AU133" s="141" t="s">
        <v>81</v>
      </c>
      <c r="AY133" s="134" t="s">
        <v>122</v>
      </c>
      <c r="BK133" s="142">
        <f>SUM(BK134:BK270)</f>
        <v>0</v>
      </c>
    </row>
    <row r="134" spans="2:65" s="1" customFormat="1" ht="21.75" customHeight="1">
      <c r="B134" s="145"/>
      <c r="C134" s="146" t="s">
        <v>81</v>
      </c>
      <c r="D134" s="146" t="s">
        <v>125</v>
      </c>
      <c r="E134" s="147" t="s">
        <v>126</v>
      </c>
      <c r="F134" s="148" t="s">
        <v>127</v>
      </c>
      <c r="G134" s="149" t="s">
        <v>128</v>
      </c>
      <c r="H134" s="150">
        <v>630.69799999999998</v>
      </c>
      <c r="I134" s="151"/>
      <c r="J134" s="152">
        <f>ROUND(I134*H134,2)</f>
        <v>0</v>
      </c>
      <c r="K134" s="153"/>
      <c r="L134" s="32"/>
      <c r="M134" s="154" t="s">
        <v>1</v>
      </c>
      <c r="N134" s="155" t="s">
        <v>38</v>
      </c>
      <c r="P134" s="156">
        <f>O134*H134</f>
        <v>0</v>
      </c>
      <c r="Q134" s="156">
        <v>3.3579999999999999E-2</v>
      </c>
      <c r="R134" s="156">
        <f>Q134*H134</f>
        <v>21.178838839999997</v>
      </c>
      <c r="S134" s="156">
        <v>0</v>
      </c>
      <c r="T134" s="157">
        <f>S134*H134</f>
        <v>0</v>
      </c>
      <c r="AR134" s="158" t="s">
        <v>129</v>
      </c>
      <c r="AT134" s="158" t="s">
        <v>125</v>
      </c>
      <c r="AU134" s="158" t="s">
        <v>83</v>
      </c>
      <c r="AY134" s="17" t="s">
        <v>122</v>
      </c>
      <c r="BE134" s="159">
        <f>IF(N134="základní",J134,0)</f>
        <v>0</v>
      </c>
      <c r="BF134" s="159">
        <f>IF(N134="snížená",J134,0)</f>
        <v>0</v>
      </c>
      <c r="BG134" s="159">
        <f>IF(N134="zákl. přenesená",J134,0)</f>
        <v>0</v>
      </c>
      <c r="BH134" s="159">
        <f>IF(N134="sníž. přenesená",J134,0)</f>
        <v>0</v>
      </c>
      <c r="BI134" s="159">
        <f>IF(N134="nulová",J134,0)</f>
        <v>0</v>
      </c>
      <c r="BJ134" s="17" t="s">
        <v>81</v>
      </c>
      <c r="BK134" s="159">
        <f>ROUND(I134*H134,2)</f>
        <v>0</v>
      </c>
      <c r="BL134" s="17" t="s">
        <v>129</v>
      </c>
      <c r="BM134" s="158" t="s">
        <v>130</v>
      </c>
    </row>
    <row r="135" spans="2:65" s="12" customFormat="1">
      <c r="B135" s="160"/>
      <c r="D135" s="161" t="s">
        <v>131</v>
      </c>
      <c r="E135" s="162" t="s">
        <v>1</v>
      </c>
      <c r="F135" s="163" t="s">
        <v>132</v>
      </c>
      <c r="H135" s="162" t="s">
        <v>1</v>
      </c>
      <c r="I135" s="164"/>
      <c r="L135" s="160"/>
      <c r="M135" s="165"/>
      <c r="T135" s="166"/>
      <c r="AT135" s="162" t="s">
        <v>131</v>
      </c>
      <c r="AU135" s="162" t="s">
        <v>83</v>
      </c>
      <c r="AV135" s="12" t="s">
        <v>81</v>
      </c>
      <c r="AW135" s="12" t="s">
        <v>30</v>
      </c>
      <c r="AX135" s="12" t="s">
        <v>73</v>
      </c>
      <c r="AY135" s="162" t="s">
        <v>122</v>
      </c>
    </row>
    <row r="136" spans="2:65" s="12" customFormat="1">
      <c r="B136" s="160"/>
      <c r="D136" s="161" t="s">
        <v>131</v>
      </c>
      <c r="E136" s="162" t="s">
        <v>1</v>
      </c>
      <c r="F136" s="163" t="s">
        <v>133</v>
      </c>
      <c r="H136" s="162" t="s">
        <v>1</v>
      </c>
      <c r="I136" s="164"/>
      <c r="L136" s="160"/>
      <c r="M136" s="165"/>
      <c r="T136" s="166"/>
      <c r="AT136" s="162" t="s">
        <v>131</v>
      </c>
      <c r="AU136" s="162" t="s">
        <v>83</v>
      </c>
      <c r="AV136" s="12" t="s">
        <v>81</v>
      </c>
      <c r="AW136" s="12" t="s">
        <v>30</v>
      </c>
      <c r="AX136" s="12" t="s">
        <v>73</v>
      </c>
      <c r="AY136" s="162" t="s">
        <v>122</v>
      </c>
    </row>
    <row r="137" spans="2:65" s="13" customFormat="1">
      <c r="B137" s="167"/>
      <c r="D137" s="161" t="s">
        <v>131</v>
      </c>
      <c r="E137" s="168" t="s">
        <v>1</v>
      </c>
      <c r="F137" s="169" t="s">
        <v>134</v>
      </c>
      <c r="H137" s="170">
        <v>178.517</v>
      </c>
      <c r="I137" s="171"/>
      <c r="L137" s="167"/>
      <c r="M137" s="172"/>
      <c r="T137" s="173"/>
      <c r="AT137" s="168" t="s">
        <v>131</v>
      </c>
      <c r="AU137" s="168" t="s">
        <v>83</v>
      </c>
      <c r="AV137" s="13" t="s">
        <v>83</v>
      </c>
      <c r="AW137" s="13" t="s">
        <v>30</v>
      </c>
      <c r="AX137" s="13" t="s">
        <v>73</v>
      </c>
      <c r="AY137" s="168" t="s">
        <v>122</v>
      </c>
    </row>
    <row r="138" spans="2:65" s="13" customFormat="1">
      <c r="B138" s="167"/>
      <c r="D138" s="161" t="s">
        <v>131</v>
      </c>
      <c r="E138" s="168" t="s">
        <v>1</v>
      </c>
      <c r="F138" s="169" t="s">
        <v>135</v>
      </c>
      <c r="H138" s="170">
        <v>2.1259999999999999</v>
      </c>
      <c r="I138" s="171"/>
      <c r="L138" s="167"/>
      <c r="M138" s="172"/>
      <c r="T138" s="173"/>
      <c r="AT138" s="168" t="s">
        <v>131</v>
      </c>
      <c r="AU138" s="168" t="s">
        <v>83</v>
      </c>
      <c r="AV138" s="13" t="s">
        <v>83</v>
      </c>
      <c r="AW138" s="13" t="s">
        <v>30</v>
      </c>
      <c r="AX138" s="13" t="s">
        <v>73</v>
      </c>
      <c r="AY138" s="168" t="s">
        <v>122</v>
      </c>
    </row>
    <row r="139" spans="2:65" s="13" customFormat="1">
      <c r="B139" s="167"/>
      <c r="D139" s="161" t="s">
        <v>131</v>
      </c>
      <c r="E139" s="168" t="s">
        <v>1</v>
      </c>
      <c r="F139" s="169" t="s">
        <v>136</v>
      </c>
      <c r="H139" s="170">
        <v>2.58</v>
      </c>
      <c r="I139" s="171"/>
      <c r="L139" s="167"/>
      <c r="M139" s="172"/>
      <c r="T139" s="173"/>
      <c r="AT139" s="168" t="s">
        <v>131</v>
      </c>
      <c r="AU139" s="168" t="s">
        <v>83</v>
      </c>
      <c r="AV139" s="13" t="s">
        <v>83</v>
      </c>
      <c r="AW139" s="13" t="s">
        <v>30</v>
      </c>
      <c r="AX139" s="13" t="s">
        <v>73</v>
      </c>
      <c r="AY139" s="168" t="s">
        <v>122</v>
      </c>
    </row>
    <row r="140" spans="2:65" s="13" customFormat="1">
      <c r="B140" s="167"/>
      <c r="D140" s="161" t="s">
        <v>131</v>
      </c>
      <c r="E140" s="168" t="s">
        <v>1</v>
      </c>
      <c r="F140" s="169" t="s">
        <v>137</v>
      </c>
      <c r="H140" s="170">
        <v>145.47499999999999</v>
      </c>
      <c r="I140" s="171"/>
      <c r="L140" s="167"/>
      <c r="M140" s="172"/>
      <c r="T140" s="173"/>
      <c r="AT140" s="168" t="s">
        <v>131</v>
      </c>
      <c r="AU140" s="168" t="s">
        <v>83</v>
      </c>
      <c r="AV140" s="13" t="s">
        <v>83</v>
      </c>
      <c r="AW140" s="13" t="s">
        <v>30</v>
      </c>
      <c r="AX140" s="13" t="s">
        <v>73</v>
      </c>
      <c r="AY140" s="168" t="s">
        <v>122</v>
      </c>
    </row>
    <row r="141" spans="2:65" s="13" customFormat="1">
      <c r="B141" s="167"/>
      <c r="D141" s="161" t="s">
        <v>131</v>
      </c>
      <c r="E141" s="168" t="s">
        <v>1</v>
      </c>
      <c r="F141" s="169" t="s">
        <v>138</v>
      </c>
      <c r="H141" s="170">
        <v>1.4550000000000001</v>
      </c>
      <c r="I141" s="171"/>
      <c r="L141" s="167"/>
      <c r="M141" s="172"/>
      <c r="T141" s="173"/>
      <c r="AT141" s="168" t="s">
        <v>131</v>
      </c>
      <c r="AU141" s="168" t="s">
        <v>83</v>
      </c>
      <c r="AV141" s="13" t="s">
        <v>83</v>
      </c>
      <c r="AW141" s="13" t="s">
        <v>30</v>
      </c>
      <c r="AX141" s="13" t="s">
        <v>73</v>
      </c>
      <c r="AY141" s="168" t="s">
        <v>122</v>
      </c>
    </row>
    <row r="142" spans="2:65" s="13" customFormat="1">
      <c r="B142" s="167"/>
      <c r="D142" s="161" t="s">
        <v>131</v>
      </c>
      <c r="E142" s="168" t="s">
        <v>1</v>
      </c>
      <c r="F142" s="169" t="s">
        <v>139</v>
      </c>
      <c r="H142" s="170">
        <v>2.9249999999999998</v>
      </c>
      <c r="I142" s="171"/>
      <c r="L142" s="167"/>
      <c r="M142" s="172"/>
      <c r="T142" s="173"/>
      <c r="AT142" s="168" t="s">
        <v>131</v>
      </c>
      <c r="AU142" s="168" t="s">
        <v>83</v>
      </c>
      <c r="AV142" s="13" t="s">
        <v>83</v>
      </c>
      <c r="AW142" s="13" t="s">
        <v>30</v>
      </c>
      <c r="AX142" s="13" t="s">
        <v>73</v>
      </c>
      <c r="AY142" s="168" t="s">
        <v>122</v>
      </c>
    </row>
    <row r="143" spans="2:65" s="13" customFormat="1">
      <c r="B143" s="167"/>
      <c r="D143" s="161" t="s">
        <v>131</v>
      </c>
      <c r="E143" s="168" t="s">
        <v>1</v>
      </c>
      <c r="F143" s="169" t="s">
        <v>140</v>
      </c>
      <c r="H143" s="170">
        <v>6.0830000000000002</v>
      </c>
      <c r="I143" s="171"/>
      <c r="L143" s="167"/>
      <c r="M143" s="172"/>
      <c r="T143" s="173"/>
      <c r="AT143" s="168" t="s">
        <v>131</v>
      </c>
      <c r="AU143" s="168" t="s">
        <v>83</v>
      </c>
      <c r="AV143" s="13" t="s">
        <v>83</v>
      </c>
      <c r="AW143" s="13" t="s">
        <v>30</v>
      </c>
      <c r="AX143" s="13" t="s">
        <v>73</v>
      </c>
      <c r="AY143" s="168" t="s">
        <v>122</v>
      </c>
    </row>
    <row r="144" spans="2:65" s="13" customFormat="1">
      <c r="B144" s="167"/>
      <c r="D144" s="161" t="s">
        <v>131</v>
      </c>
      <c r="E144" s="168" t="s">
        <v>1</v>
      </c>
      <c r="F144" s="169" t="s">
        <v>141</v>
      </c>
      <c r="H144" s="170">
        <v>0.44600000000000001</v>
      </c>
      <c r="I144" s="171"/>
      <c r="L144" s="167"/>
      <c r="M144" s="172"/>
      <c r="T144" s="173"/>
      <c r="AT144" s="168" t="s">
        <v>131</v>
      </c>
      <c r="AU144" s="168" t="s">
        <v>83</v>
      </c>
      <c r="AV144" s="13" t="s">
        <v>83</v>
      </c>
      <c r="AW144" s="13" t="s">
        <v>30</v>
      </c>
      <c r="AX144" s="13" t="s">
        <v>73</v>
      </c>
      <c r="AY144" s="168" t="s">
        <v>122</v>
      </c>
    </row>
    <row r="145" spans="2:51" s="13" customFormat="1">
      <c r="B145" s="167"/>
      <c r="D145" s="161" t="s">
        <v>131</v>
      </c>
      <c r="E145" s="168" t="s">
        <v>1</v>
      </c>
      <c r="F145" s="169" t="s">
        <v>142</v>
      </c>
      <c r="H145" s="170">
        <v>1.7170000000000001</v>
      </c>
      <c r="I145" s="171"/>
      <c r="L145" s="167"/>
      <c r="M145" s="172"/>
      <c r="T145" s="173"/>
      <c r="AT145" s="168" t="s">
        <v>131</v>
      </c>
      <c r="AU145" s="168" t="s">
        <v>83</v>
      </c>
      <c r="AV145" s="13" t="s">
        <v>83</v>
      </c>
      <c r="AW145" s="13" t="s">
        <v>30</v>
      </c>
      <c r="AX145" s="13" t="s">
        <v>73</v>
      </c>
      <c r="AY145" s="168" t="s">
        <v>122</v>
      </c>
    </row>
    <row r="146" spans="2:51" s="13" customFormat="1">
      <c r="B146" s="167"/>
      <c r="D146" s="161" t="s">
        <v>131</v>
      </c>
      <c r="E146" s="168" t="s">
        <v>1</v>
      </c>
      <c r="F146" s="169" t="s">
        <v>143</v>
      </c>
      <c r="H146" s="170">
        <v>3.39</v>
      </c>
      <c r="I146" s="171"/>
      <c r="L146" s="167"/>
      <c r="M146" s="172"/>
      <c r="T146" s="173"/>
      <c r="AT146" s="168" t="s">
        <v>131</v>
      </c>
      <c r="AU146" s="168" t="s">
        <v>83</v>
      </c>
      <c r="AV146" s="13" t="s">
        <v>83</v>
      </c>
      <c r="AW146" s="13" t="s">
        <v>30</v>
      </c>
      <c r="AX146" s="13" t="s">
        <v>73</v>
      </c>
      <c r="AY146" s="168" t="s">
        <v>122</v>
      </c>
    </row>
    <row r="147" spans="2:51" s="13" customFormat="1">
      <c r="B147" s="167"/>
      <c r="D147" s="161" t="s">
        <v>131</v>
      </c>
      <c r="E147" s="168" t="s">
        <v>1</v>
      </c>
      <c r="F147" s="169" t="s">
        <v>144</v>
      </c>
      <c r="H147" s="170">
        <v>35.173999999999999</v>
      </c>
      <c r="I147" s="171"/>
      <c r="L147" s="167"/>
      <c r="M147" s="172"/>
      <c r="T147" s="173"/>
      <c r="AT147" s="168" t="s">
        <v>131</v>
      </c>
      <c r="AU147" s="168" t="s">
        <v>83</v>
      </c>
      <c r="AV147" s="13" t="s">
        <v>83</v>
      </c>
      <c r="AW147" s="13" t="s">
        <v>30</v>
      </c>
      <c r="AX147" s="13" t="s">
        <v>73</v>
      </c>
      <c r="AY147" s="168" t="s">
        <v>122</v>
      </c>
    </row>
    <row r="148" spans="2:51" s="13" customFormat="1">
      <c r="B148" s="167"/>
      <c r="D148" s="161" t="s">
        <v>131</v>
      </c>
      <c r="E148" s="168" t="s">
        <v>1</v>
      </c>
      <c r="F148" s="169" t="s">
        <v>145</v>
      </c>
      <c r="H148" s="170">
        <v>4.7039999999999997</v>
      </c>
      <c r="I148" s="171"/>
      <c r="L148" s="167"/>
      <c r="M148" s="172"/>
      <c r="T148" s="173"/>
      <c r="AT148" s="168" t="s">
        <v>131</v>
      </c>
      <c r="AU148" s="168" t="s">
        <v>83</v>
      </c>
      <c r="AV148" s="13" t="s">
        <v>83</v>
      </c>
      <c r="AW148" s="13" t="s">
        <v>30</v>
      </c>
      <c r="AX148" s="13" t="s">
        <v>73</v>
      </c>
      <c r="AY148" s="168" t="s">
        <v>122</v>
      </c>
    </row>
    <row r="149" spans="2:51" s="13" customFormat="1">
      <c r="B149" s="167"/>
      <c r="D149" s="161" t="s">
        <v>131</v>
      </c>
      <c r="E149" s="168" t="s">
        <v>1</v>
      </c>
      <c r="F149" s="169" t="s">
        <v>146</v>
      </c>
      <c r="H149" s="170">
        <v>18.815999999999999</v>
      </c>
      <c r="I149" s="171"/>
      <c r="L149" s="167"/>
      <c r="M149" s="172"/>
      <c r="T149" s="173"/>
      <c r="AT149" s="168" t="s">
        <v>131</v>
      </c>
      <c r="AU149" s="168" t="s">
        <v>83</v>
      </c>
      <c r="AV149" s="13" t="s">
        <v>83</v>
      </c>
      <c r="AW149" s="13" t="s">
        <v>30</v>
      </c>
      <c r="AX149" s="13" t="s">
        <v>73</v>
      </c>
      <c r="AY149" s="168" t="s">
        <v>122</v>
      </c>
    </row>
    <row r="150" spans="2:51" s="13" customFormat="1">
      <c r="B150" s="167"/>
      <c r="D150" s="161" t="s">
        <v>131</v>
      </c>
      <c r="E150" s="168" t="s">
        <v>1</v>
      </c>
      <c r="F150" s="169" t="s">
        <v>147</v>
      </c>
      <c r="H150" s="170">
        <v>20.254000000000001</v>
      </c>
      <c r="I150" s="171"/>
      <c r="L150" s="167"/>
      <c r="M150" s="172"/>
      <c r="T150" s="173"/>
      <c r="AT150" s="168" t="s">
        <v>131</v>
      </c>
      <c r="AU150" s="168" t="s">
        <v>83</v>
      </c>
      <c r="AV150" s="13" t="s">
        <v>83</v>
      </c>
      <c r="AW150" s="13" t="s">
        <v>30</v>
      </c>
      <c r="AX150" s="13" t="s">
        <v>73</v>
      </c>
      <c r="AY150" s="168" t="s">
        <v>122</v>
      </c>
    </row>
    <row r="151" spans="2:51" s="14" customFormat="1">
      <c r="B151" s="174"/>
      <c r="D151" s="161" t="s">
        <v>131</v>
      </c>
      <c r="E151" s="175" t="s">
        <v>1</v>
      </c>
      <c r="F151" s="176" t="s">
        <v>148</v>
      </c>
      <c r="H151" s="177">
        <v>423.66199999999998</v>
      </c>
      <c r="I151" s="178"/>
      <c r="L151" s="174"/>
      <c r="M151" s="179"/>
      <c r="T151" s="180"/>
      <c r="AT151" s="175" t="s">
        <v>131</v>
      </c>
      <c r="AU151" s="175" t="s">
        <v>83</v>
      </c>
      <c r="AV151" s="14" t="s">
        <v>149</v>
      </c>
      <c r="AW151" s="14" t="s">
        <v>30</v>
      </c>
      <c r="AX151" s="14" t="s">
        <v>73</v>
      </c>
      <c r="AY151" s="175" t="s">
        <v>122</v>
      </c>
    </row>
    <row r="152" spans="2:51" s="12" customFormat="1">
      <c r="B152" s="160"/>
      <c r="D152" s="161" t="s">
        <v>131</v>
      </c>
      <c r="E152" s="162" t="s">
        <v>1</v>
      </c>
      <c r="F152" s="163" t="s">
        <v>150</v>
      </c>
      <c r="H152" s="162" t="s">
        <v>1</v>
      </c>
      <c r="I152" s="164"/>
      <c r="L152" s="160"/>
      <c r="M152" s="165"/>
      <c r="T152" s="166"/>
      <c r="AT152" s="162" t="s">
        <v>131</v>
      </c>
      <c r="AU152" s="162" t="s">
        <v>83</v>
      </c>
      <c r="AV152" s="12" t="s">
        <v>81</v>
      </c>
      <c r="AW152" s="12" t="s">
        <v>30</v>
      </c>
      <c r="AX152" s="12" t="s">
        <v>73</v>
      </c>
      <c r="AY152" s="162" t="s">
        <v>122</v>
      </c>
    </row>
    <row r="153" spans="2:51" s="13" customFormat="1">
      <c r="B153" s="167"/>
      <c r="D153" s="161" t="s">
        <v>131</v>
      </c>
      <c r="E153" s="168" t="s">
        <v>1</v>
      </c>
      <c r="F153" s="169" t="s">
        <v>151</v>
      </c>
      <c r="H153" s="170">
        <v>25.402000000000001</v>
      </c>
      <c r="I153" s="171"/>
      <c r="L153" s="167"/>
      <c r="M153" s="172"/>
      <c r="T153" s="173"/>
      <c r="AT153" s="168" t="s">
        <v>131</v>
      </c>
      <c r="AU153" s="168" t="s">
        <v>83</v>
      </c>
      <c r="AV153" s="13" t="s">
        <v>83</v>
      </c>
      <c r="AW153" s="13" t="s">
        <v>30</v>
      </c>
      <c r="AX153" s="13" t="s">
        <v>73</v>
      </c>
      <c r="AY153" s="168" t="s">
        <v>122</v>
      </c>
    </row>
    <row r="154" spans="2:51" s="13" customFormat="1">
      <c r="B154" s="167"/>
      <c r="D154" s="161" t="s">
        <v>131</v>
      </c>
      <c r="E154" s="168" t="s">
        <v>1</v>
      </c>
      <c r="F154" s="169" t="s">
        <v>152</v>
      </c>
      <c r="H154" s="170">
        <v>0.89600000000000002</v>
      </c>
      <c r="I154" s="171"/>
      <c r="L154" s="167"/>
      <c r="M154" s="172"/>
      <c r="T154" s="173"/>
      <c r="AT154" s="168" t="s">
        <v>131</v>
      </c>
      <c r="AU154" s="168" t="s">
        <v>83</v>
      </c>
      <c r="AV154" s="13" t="s">
        <v>83</v>
      </c>
      <c r="AW154" s="13" t="s">
        <v>30</v>
      </c>
      <c r="AX154" s="13" t="s">
        <v>73</v>
      </c>
      <c r="AY154" s="168" t="s">
        <v>122</v>
      </c>
    </row>
    <row r="155" spans="2:51" s="13" customFormat="1">
      <c r="B155" s="167"/>
      <c r="D155" s="161" t="s">
        <v>131</v>
      </c>
      <c r="E155" s="168" t="s">
        <v>1</v>
      </c>
      <c r="F155" s="169" t="s">
        <v>153</v>
      </c>
      <c r="H155" s="170">
        <v>1.032</v>
      </c>
      <c r="I155" s="171"/>
      <c r="L155" s="167"/>
      <c r="M155" s="172"/>
      <c r="T155" s="173"/>
      <c r="AT155" s="168" t="s">
        <v>131</v>
      </c>
      <c r="AU155" s="168" t="s">
        <v>83</v>
      </c>
      <c r="AV155" s="13" t="s">
        <v>83</v>
      </c>
      <c r="AW155" s="13" t="s">
        <v>30</v>
      </c>
      <c r="AX155" s="13" t="s">
        <v>73</v>
      </c>
      <c r="AY155" s="168" t="s">
        <v>122</v>
      </c>
    </row>
    <row r="156" spans="2:51" s="13" customFormat="1">
      <c r="B156" s="167"/>
      <c r="D156" s="161" t="s">
        <v>131</v>
      </c>
      <c r="E156" s="168" t="s">
        <v>1</v>
      </c>
      <c r="F156" s="169" t="s">
        <v>154</v>
      </c>
      <c r="H156" s="170">
        <v>20.7</v>
      </c>
      <c r="I156" s="171"/>
      <c r="L156" s="167"/>
      <c r="M156" s="172"/>
      <c r="T156" s="173"/>
      <c r="AT156" s="168" t="s">
        <v>131</v>
      </c>
      <c r="AU156" s="168" t="s">
        <v>83</v>
      </c>
      <c r="AV156" s="13" t="s">
        <v>83</v>
      </c>
      <c r="AW156" s="13" t="s">
        <v>30</v>
      </c>
      <c r="AX156" s="13" t="s">
        <v>73</v>
      </c>
      <c r="AY156" s="168" t="s">
        <v>122</v>
      </c>
    </row>
    <row r="157" spans="2:51" s="13" customFormat="1">
      <c r="B157" s="167"/>
      <c r="D157" s="161" t="s">
        <v>131</v>
      </c>
      <c r="E157" s="168" t="s">
        <v>1</v>
      </c>
      <c r="F157" s="169" t="s">
        <v>155</v>
      </c>
      <c r="H157" s="170">
        <v>0.54</v>
      </c>
      <c r="I157" s="171"/>
      <c r="L157" s="167"/>
      <c r="M157" s="172"/>
      <c r="T157" s="173"/>
      <c r="AT157" s="168" t="s">
        <v>131</v>
      </c>
      <c r="AU157" s="168" t="s">
        <v>83</v>
      </c>
      <c r="AV157" s="13" t="s">
        <v>83</v>
      </c>
      <c r="AW157" s="13" t="s">
        <v>30</v>
      </c>
      <c r="AX157" s="13" t="s">
        <v>73</v>
      </c>
      <c r="AY157" s="168" t="s">
        <v>122</v>
      </c>
    </row>
    <row r="158" spans="2:51" s="13" customFormat="1">
      <c r="B158" s="167"/>
      <c r="D158" s="161" t="s">
        <v>131</v>
      </c>
      <c r="E158" s="168" t="s">
        <v>1</v>
      </c>
      <c r="F158" s="169" t="s">
        <v>156</v>
      </c>
      <c r="H158" s="170">
        <v>0.74299999999999999</v>
      </c>
      <c r="I158" s="171"/>
      <c r="L158" s="167"/>
      <c r="M158" s="172"/>
      <c r="T158" s="173"/>
      <c r="AT158" s="168" t="s">
        <v>131</v>
      </c>
      <c r="AU158" s="168" t="s">
        <v>83</v>
      </c>
      <c r="AV158" s="13" t="s">
        <v>83</v>
      </c>
      <c r="AW158" s="13" t="s">
        <v>30</v>
      </c>
      <c r="AX158" s="13" t="s">
        <v>73</v>
      </c>
      <c r="AY158" s="168" t="s">
        <v>122</v>
      </c>
    </row>
    <row r="159" spans="2:51" s="13" customFormat="1">
      <c r="B159" s="167"/>
      <c r="D159" s="161" t="s">
        <v>131</v>
      </c>
      <c r="E159" s="168" t="s">
        <v>1</v>
      </c>
      <c r="F159" s="169" t="s">
        <v>157</v>
      </c>
      <c r="H159" s="170">
        <v>1.5980000000000001</v>
      </c>
      <c r="I159" s="171"/>
      <c r="L159" s="167"/>
      <c r="M159" s="172"/>
      <c r="T159" s="173"/>
      <c r="AT159" s="168" t="s">
        <v>131</v>
      </c>
      <c r="AU159" s="168" t="s">
        <v>83</v>
      </c>
      <c r="AV159" s="13" t="s">
        <v>83</v>
      </c>
      <c r="AW159" s="13" t="s">
        <v>30</v>
      </c>
      <c r="AX159" s="13" t="s">
        <v>73</v>
      </c>
      <c r="AY159" s="168" t="s">
        <v>122</v>
      </c>
    </row>
    <row r="160" spans="2:51" s="13" customFormat="1">
      <c r="B160" s="167"/>
      <c r="D160" s="161" t="s">
        <v>131</v>
      </c>
      <c r="E160" s="168" t="s">
        <v>1</v>
      </c>
      <c r="F160" s="169" t="s">
        <v>158</v>
      </c>
      <c r="H160" s="170">
        <v>0.12</v>
      </c>
      <c r="I160" s="171"/>
      <c r="L160" s="167"/>
      <c r="M160" s="172"/>
      <c r="T160" s="173"/>
      <c r="AT160" s="168" t="s">
        <v>131</v>
      </c>
      <c r="AU160" s="168" t="s">
        <v>83</v>
      </c>
      <c r="AV160" s="13" t="s">
        <v>83</v>
      </c>
      <c r="AW160" s="13" t="s">
        <v>30</v>
      </c>
      <c r="AX160" s="13" t="s">
        <v>73</v>
      </c>
      <c r="AY160" s="168" t="s">
        <v>122</v>
      </c>
    </row>
    <row r="161" spans="2:51" s="13" customFormat="1">
      <c r="B161" s="167"/>
      <c r="D161" s="161" t="s">
        <v>131</v>
      </c>
      <c r="E161" s="168" t="s">
        <v>1</v>
      </c>
      <c r="F161" s="169" t="s">
        <v>159</v>
      </c>
      <c r="H161" s="170">
        <v>0.61199999999999999</v>
      </c>
      <c r="I161" s="171"/>
      <c r="L161" s="167"/>
      <c r="M161" s="172"/>
      <c r="T161" s="173"/>
      <c r="AT161" s="168" t="s">
        <v>131</v>
      </c>
      <c r="AU161" s="168" t="s">
        <v>83</v>
      </c>
      <c r="AV161" s="13" t="s">
        <v>83</v>
      </c>
      <c r="AW161" s="13" t="s">
        <v>30</v>
      </c>
      <c r="AX161" s="13" t="s">
        <v>73</v>
      </c>
      <c r="AY161" s="168" t="s">
        <v>122</v>
      </c>
    </row>
    <row r="162" spans="2:51" s="13" customFormat="1">
      <c r="B162" s="167"/>
      <c r="D162" s="161" t="s">
        <v>131</v>
      </c>
      <c r="E162" s="168" t="s">
        <v>1</v>
      </c>
      <c r="F162" s="169" t="s">
        <v>160</v>
      </c>
      <c r="H162" s="170">
        <v>0.48199999999999998</v>
      </c>
      <c r="I162" s="171"/>
      <c r="L162" s="167"/>
      <c r="M162" s="172"/>
      <c r="T162" s="173"/>
      <c r="AT162" s="168" t="s">
        <v>131</v>
      </c>
      <c r="AU162" s="168" t="s">
        <v>83</v>
      </c>
      <c r="AV162" s="13" t="s">
        <v>83</v>
      </c>
      <c r="AW162" s="13" t="s">
        <v>30</v>
      </c>
      <c r="AX162" s="13" t="s">
        <v>73</v>
      </c>
      <c r="AY162" s="168" t="s">
        <v>122</v>
      </c>
    </row>
    <row r="163" spans="2:51" s="13" customFormat="1">
      <c r="B163" s="167"/>
      <c r="D163" s="161" t="s">
        <v>131</v>
      </c>
      <c r="E163" s="168" t="s">
        <v>1</v>
      </c>
      <c r="F163" s="169" t="s">
        <v>161</v>
      </c>
      <c r="H163" s="170">
        <v>13.19</v>
      </c>
      <c r="I163" s="171"/>
      <c r="L163" s="167"/>
      <c r="M163" s="172"/>
      <c r="T163" s="173"/>
      <c r="AT163" s="168" t="s">
        <v>131</v>
      </c>
      <c r="AU163" s="168" t="s">
        <v>83</v>
      </c>
      <c r="AV163" s="13" t="s">
        <v>83</v>
      </c>
      <c r="AW163" s="13" t="s">
        <v>30</v>
      </c>
      <c r="AX163" s="13" t="s">
        <v>73</v>
      </c>
      <c r="AY163" s="168" t="s">
        <v>122</v>
      </c>
    </row>
    <row r="164" spans="2:51" s="13" customFormat="1">
      <c r="B164" s="167"/>
      <c r="D164" s="161" t="s">
        <v>131</v>
      </c>
      <c r="E164" s="168" t="s">
        <v>1</v>
      </c>
      <c r="F164" s="169" t="s">
        <v>162</v>
      </c>
      <c r="H164" s="170">
        <v>1.764</v>
      </c>
      <c r="I164" s="171"/>
      <c r="L164" s="167"/>
      <c r="M164" s="172"/>
      <c r="T164" s="173"/>
      <c r="AT164" s="168" t="s">
        <v>131</v>
      </c>
      <c r="AU164" s="168" t="s">
        <v>83</v>
      </c>
      <c r="AV164" s="13" t="s">
        <v>83</v>
      </c>
      <c r="AW164" s="13" t="s">
        <v>30</v>
      </c>
      <c r="AX164" s="13" t="s">
        <v>73</v>
      </c>
      <c r="AY164" s="168" t="s">
        <v>122</v>
      </c>
    </row>
    <row r="165" spans="2:51" s="13" customFormat="1">
      <c r="B165" s="167"/>
      <c r="D165" s="161" t="s">
        <v>131</v>
      </c>
      <c r="E165" s="168" t="s">
        <v>1</v>
      </c>
      <c r="F165" s="169" t="s">
        <v>163</v>
      </c>
      <c r="H165" s="170">
        <v>7.056</v>
      </c>
      <c r="I165" s="171"/>
      <c r="L165" s="167"/>
      <c r="M165" s="172"/>
      <c r="T165" s="173"/>
      <c r="AT165" s="168" t="s">
        <v>131</v>
      </c>
      <c r="AU165" s="168" t="s">
        <v>83</v>
      </c>
      <c r="AV165" s="13" t="s">
        <v>83</v>
      </c>
      <c r="AW165" s="13" t="s">
        <v>30</v>
      </c>
      <c r="AX165" s="13" t="s">
        <v>73</v>
      </c>
      <c r="AY165" s="168" t="s">
        <v>122</v>
      </c>
    </row>
    <row r="166" spans="2:51" s="13" customFormat="1">
      <c r="B166" s="167"/>
      <c r="D166" s="161" t="s">
        <v>131</v>
      </c>
      <c r="E166" s="168" t="s">
        <v>1</v>
      </c>
      <c r="F166" s="169" t="s">
        <v>164</v>
      </c>
      <c r="H166" s="170">
        <v>2.952</v>
      </c>
      <c r="I166" s="171"/>
      <c r="L166" s="167"/>
      <c r="M166" s="172"/>
      <c r="T166" s="173"/>
      <c r="AT166" s="168" t="s">
        <v>131</v>
      </c>
      <c r="AU166" s="168" t="s">
        <v>83</v>
      </c>
      <c r="AV166" s="13" t="s">
        <v>83</v>
      </c>
      <c r="AW166" s="13" t="s">
        <v>30</v>
      </c>
      <c r="AX166" s="13" t="s">
        <v>73</v>
      </c>
      <c r="AY166" s="168" t="s">
        <v>122</v>
      </c>
    </row>
    <row r="167" spans="2:51" s="14" customFormat="1">
      <c r="B167" s="174"/>
      <c r="D167" s="161" t="s">
        <v>131</v>
      </c>
      <c r="E167" s="175" t="s">
        <v>1</v>
      </c>
      <c r="F167" s="176" t="s">
        <v>148</v>
      </c>
      <c r="H167" s="177">
        <v>77.087000000000003</v>
      </c>
      <c r="I167" s="178"/>
      <c r="L167" s="174"/>
      <c r="M167" s="179"/>
      <c r="T167" s="180"/>
      <c r="AT167" s="175" t="s">
        <v>131</v>
      </c>
      <c r="AU167" s="175" t="s">
        <v>83</v>
      </c>
      <c r="AV167" s="14" t="s">
        <v>149</v>
      </c>
      <c r="AW167" s="14" t="s">
        <v>30</v>
      </c>
      <c r="AX167" s="14" t="s">
        <v>73</v>
      </c>
      <c r="AY167" s="175" t="s">
        <v>122</v>
      </c>
    </row>
    <row r="168" spans="2:51" s="12" customFormat="1">
      <c r="B168" s="160"/>
      <c r="D168" s="161" t="s">
        <v>131</v>
      </c>
      <c r="E168" s="162" t="s">
        <v>1</v>
      </c>
      <c r="F168" s="163" t="s">
        <v>165</v>
      </c>
      <c r="H168" s="162" t="s">
        <v>1</v>
      </c>
      <c r="I168" s="164"/>
      <c r="L168" s="160"/>
      <c r="M168" s="165"/>
      <c r="T168" s="166"/>
      <c r="AT168" s="162" t="s">
        <v>131</v>
      </c>
      <c r="AU168" s="162" t="s">
        <v>83</v>
      </c>
      <c r="AV168" s="12" t="s">
        <v>81</v>
      </c>
      <c r="AW168" s="12" t="s">
        <v>30</v>
      </c>
      <c r="AX168" s="12" t="s">
        <v>73</v>
      </c>
      <c r="AY168" s="162" t="s">
        <v>122</v>
      </c>
    </row>
    <row r="169" spans="2:51" s="13" customFormat="1">
      <c r="B169" s="167"/>
      <c r="D169" s="161" t="s">
        <v>131</v>
      </c>
      <c r="E169" s="168" t="s">
        <v>1</v>
      </c>
      <c r="F169" s="169" t="s">
        <v>166</v>
      </c>
      <c r="H169" s="170">
        <v>45.692</v>
      </c>
      <c r="I169" s="171"/>
      <c r="L169" s="167"/>
      <c r="M169" s="172"/>
      <c r="T169" s="173"/>
      <c r="AT169" s="168" t="s">
        <v>131</v>
      </c>
      <c r="AU169" s="168" t="s">
        <v>83</v>
      </c>
      <c r="AV169" s="13" t="s">
        <v>83</v>
      </c>
      <c r="AW169" s="13" t="s">
        <v>30</v>
      </c>
      <c r="AX169" s="13" t="s">
        <v>73</v>
      </c>
      <c r="AY169" s="168" t="s">
        <v>122</v>
      </c>
    </row>
    <row r="170" spans="2:51" s="13" customFormat="1">
      <c r="B170" s="167"/>
      <c r="D170" s="161" t="s">
        <v>131</v>
      </c>
      <c r="E170" s="168" t="s">
        <v>1</v>
      </c>
      <c r="F170" s="169" t="s">
        <v>167</v>
      </c>
      <c r="H170" s="170">
        <v>0.55100000000000005</v>
      </c>
      <c r="I170" s="171"/>
      <c r="L170" s="167"/>
      <c r="M170" s="172"/>
      <c r="T170" s="173"/>
      <c r="AT170" s="168" t="s">
        <v>131</v>
      </c>
      <c r="AU170" s="168" t="s">
        <v>83</v>
      </c>
      <c r="AV170" s="13" t="s">
        <v>83</v>
      </c>
      <c r="AW170" s="13" t="s">
        <v>30</v>
      </c>
      <c r="AX170" s="13" t="s">
        <v>73</v>
      </c>
      <c r="AY170" s="168" t="s">
        <v>122</v>
      </c>
    </row>
    <row r="171" spans="2:51" s="13" customFormat="1">
      <c r="B171" s="167"/>
      <c r="D171" s="161" t="s">
        <v>131</v>
      </c>
      <c r="E171" s="168" t="s">
        <v>1</v>
      </c>
      <c r="F171" s="169" t="s">
        <v>168</v>
      </c>
      <c r="H171" s="170">
        <v>0.72</v>
      </c>
      <c r="I171" s="171"/>
      <c r="L171" s="167"/>
      <c r="M171" s="172"/>
      <c r="T171" s="173"/>
      <c r="AT171" s="168" t="s">
        <v>131</v>
      </c>
      <c r="AU171" s="168" t="s">
        <v>83</v>
      </c>
      <c r="AV171" s="13" t="s">
        <v>83</v>
      </c>
      <c r="AW171" s="13" t="s">
        <v>30</v>
      </c>
      <c r="AX171" s="13" t="s">
        <v>73</v>
      </c>
      <c r="AY171" s="168" t="s">
        <v>122</v>
      </c>
    </row>
    <row r="172" spans="2:51" s="13" customFormat="1">
      <c r="B172" s="167"/>
      <c r="D172" s="161" t="s">
        <v>131</v>
      </c>
      <c r="E172" s="168" t="s">
        <v>1</v>
      </c>
      <c r="F172" s="169" t="s">
        <v>169</v>
      </c>
      <c r="H172" s="170">
        <v>37.533000000000001</v>
      </c>
      <c r="I172" s="171"/>
      <c r="L172" s="167"/>
      <c r="M172" s="172"/>
      <c r="T172" s="173"/>
      <c r="AT172" s="168" t="s">
        <v>131</v>
      </c>
      <c r="AU172" s="168" t="s">
        <v>83</v>
      </c>
      <c r="AV172" s="13" t="s">
        <v>83</v>
      </c>
      <c r="AW172" s="13" t="s">
        <v>30</v>
      </c>
      <c r="AX172" s="13" t="s">
        <v>73</v>
      </c>
      <c r="AY172" s="168" t="s">
        <v>122</v>
      </c>
    </row>
    <row r="173" spans="2:51" s="13" customFormat="1">
      <c r="B173" s="167"/>
      <c r="D173" s="161" t="s">
        <v>131</v>
      </c>
      <c r="E173" s="168" t="s">
        <v>1</v>
      </c>
      <c r="F173" s="169" t="s">
        <v>170</v>
      </c>
      <c r="H173" s="170">
        <v>0.437</v>
      </c>
      <c r="I173" s="171"/>
      <c r="L173" s="167"/>
      <c r="M173" s="172"/>
      <c r="T173" s="173"/>
      <c r="AT173" s="168" t="s">
        <v>131</v>
      </c>
      <c r="AU173" s="168" t="s">
        <v>83</v>
      </c>
      <c r="AV173" s="13" t="s">
        <v>83</v>
      </c>
      <c r="AW173" s="13" t="s">
        <v>30</v>
      </c>
      <c r="AX173" s="13" t="s">
        <v>73</v>
      </c>
      <c r="AY173" s="168" t="s">
        <v>122</v>
      </c>
    </row>
    <row r="174" spans="2:51" s="13" customFormat="1">
      <c r="B174" s="167"/>
      <c r="D174" s="161" t="s">
        <v>131</v>
      </c>
      <c r="E174" s="168" t="s">
        <v>1</v>
      </c>
      <c r="F174" s="169" t="s">
        <v>171</v>
      </c>
      <c r="H174" s="170">
        <v>0.878</v>
      </c>
      <c r="I174" s="171"/>
      <c r="L174" s="167"/>
      <c r="M174" s="172"/>
      <c r="T174" s="173"/>
      <c r="AT174" s="168" t="s">
        <v>131</v>
      </c>
      <c r="AU174" s="168" t="s">
        <v>83</v>
      </c>
      <c r="AV174" s="13" t="s">
        <v>83</v>
      </c>
      <c r="AW174" s="13" t="s">
        <v>30</v>
      </c>
      <c r="AX174" s="13" t="s">
        <v>73</v>
      </c>
      <c r="AY174" s="168" t="s">
        <v>122</v>
      </c>
    </row>
    <row r="175" spans="2:51" s="13" customFormat="1">
      <c r="B175" s="167"/>
      <c r="D175" s="161" t="s">
        <v>131</v>
      </c>
      <c r="E175" s="168" t="s">
        <v>1</v>
      </c>
      <c r="F175" s="169" t="s">
        <v>172</v>
      </c>
      <c r="H175" s="170">
        <v>1.63</v>
      </c>
      <c r="I175" s="171"/>
      <c r="L175" s="167"/>
      <c r="M175" s="172"/>
      <c r="T175" s="173"/>
      <c r="AT175" s="168" t="s">
        <v>131</v>
      </c>
      <c r="AU175" s="168" t="s">
        <v>83</v>
      </c>
      <c r="AV175" s="13" t="s">
        <v>83</v>
      </c>
      <c r="AW175" s="13" t="s">
        <v>30</v>
      </c>
      <c r="AX175" s="13" t="s">
        <v>73</v>
      </c>
      <c r="AY175" s="168" t="s">
        <v>122</v>
      </c>
    </row>
    <row r="176" spans="2:51" s="13" customFormat="1">
      <c r="B176" s="167"/>
      <c r="D176" s="161" t="s">
        <v>131</v>
      </c>
      <c r="E176" s="168" t="s">
        <v>1</v>
      </c>
      <c r="F176" s="169" t="s">
        <v>173</v>
      </c>
      <c r="H176" s="170">
        <v>0.157</v>
      </c>
      <c r="I176" s="171"/>
      <c r="L176" s="167"/>
      <c r="M176" s="172"/>
      <c r="T176" s="173"/>
      <c r="AT176" s="168" t="s">
        <v>131</v>
      </c>
      <c r="AU176" s="168" t="s">
        <v>83</v>
      </c>
      <c r="AV176" s="13" t="s">
        <v>83</v>
      </c>
      <c r="AW176" s="13" t="s">
        <v>30</v>
      </c>
      <c r="AX176" s="13" t="s">
        <v>73</v>
      </c>
      <c r="AY176" s="168" t="s">
        <v>122</v>
      </c>
    </row>
    <row r="177" spans="2:51" s="13" customFormat="1">
      <c r="B177" s="167"/>
      <c r="D177" s="161" t="s">
        <v>131</v>
      </c>
      <c r="E177" s="168" t="s">
        <v>1</v>
      </c>
      <c r="F177" s="169" t="s">
        <v>174</v>
      </c>
      <c r="H177" s="170">
        <v>0.65100000000000002</v>
      </c>
      <c r="I177" s="171"/>
      <c r="L177" s="167"/>
      <c r="M177" s="172"/>
      <c r="T177" s="173"/>
      <c r="AT177" s="168" t="s">
        <v>131</v>
      </c>
      <c r="AU177" s="168" t="s">
        <v>83</v>
      </c>
      <c r="AV177" s="13" t="s">
        <v>83</v>
      </c>
      <c r="AW177" s="13" t="s">
        <v>30</v>
      </c>
      <c r="AX177" s="13" t="s">
        <v>73</v>
      </c>
      <c r="AY177" s="168" t="s">
        <v>122</v>
      </c>
    </row>
    <row r="178" spans="2:51" s="13" customFormat="1">
      <c r="B178" s="167"/>
      <c r="D178" s="161" t="s">
        <v>131</v>
      </c>
      <c r="E178" s="168" t="s">
        <v>1</v>
      </c>
      <c r="F178" s="169" t="s">
        <v>175</v>
      </c>
      <c r="H178" s="170">
        <v>1.6319999999999999</v>
      </c>
      <c r="I178" s="171"/>
      <c r="L178" s="167"/>
      <c r="M178" s="172"/>
      <c r="T178" s="173"/>
      <c r="AT178" s="168" t="s">
        <v>131</v>
      </c>
      <c r="AU178" s="168" t="s">
        <v>83</v>
      </c>
      <c r="AV178" s="13" t="s">
        <v>83</v>
      </c>
      <c r="AW178" s="13" t="s">
        <v>30</v>
      </c>
      <c r="AX178" s="13" t="s">
        <v>73</v>
      </c>
      <c r="AY178" s="168" t="s">
        <v>122</v>
      </c>
    </row>
    <row r="179" spans="2:51" s="13" customFormat="1">
      <c r="B179" s="167"/>
      <c r="D179" s="161" t="s">
        <v>131</v>
      </c>
      <c r="E179" s="168" t="s">
        <v>1</v>
      </c>
      <c r="F179" s="169" t="s">
        <v>176</v>
      </c>
      <c r="H179" s="170">
        <v>8.9860000000000007</v>
      </c>
      <c r="I179" s="171"/>
      <c r="L179" s="167"/>
      <c r="M179" s="172"/>
      <c r="T179" s="173"/>
      <c r="AT179" s="168" t="s">
        <v>131</v>
      </c>
      <c r="AU179" s="168" t="s">
        <v>83</v>
      </c>
      <c r="AV179" s="13" t="s">
        <v>83</v>
      </c>
      <c r="AW179" s="13" t="s">
        <v>30</v>
      </c>
      <c r="AX179" s="13" t="s">
        <v>73</v>
      </c>
      <c r="AY179" s="168" t="s">
        <v>122</v>
      </c>
    </row>
    <row r="180" spans="2:51" s="13" customFormat="1">
      <c r="B180" s="167"/>
      <c r="D180" s="161" t="s">
        <v>131</v>
      </c>
      <c r="E180" s="168" t="s">
        <v>1</v>
      </c>
      <c r="F180" s="169" t="s">
        <v>177</v>
      </c>
      <c r="H180" s="170">
        <v>0.84499999999999997</v>
      </c>
      <c r="I180" s="171"/>
      <c r="L180" s="167"/>
      <c r="M180" s="172"/>
      <c r="T180" s="173"/>
      <c r="AT180" s="168" t="s">
        <v>131</v>
      </c>
      <c r="AU180" s="168" t="s">
        <v>83</v>
      </c>
      <c r="AV180" s="13" t="s">
        <v>83</v>
      </c>
      <c r="AW180" s="13" t="s">
        <v>30</v>
      </c>
      <c r="AX180" s="13" t="s">
        <v>73</v>
      </c>
      <c r="AY180" s="168" t="s">
        <v>122</v>
      </c>
    </row>
    <row r="181" spans="2:51" s="13" customFormat="1">
      <c r="B181" s="167"/>
      <c r="D181" s="161" t="s">
        <v>131</v>
      </c>
      <c r="E181" s="168" t="s">
        <v>1</v>
      </c>
      <c r="F181" s="169" t="s">
        <v>178</v>
      </c>
      <c r="H181" s="170">
        <v>4.9539999999999997</v>
      </c>
      <c r="I181" s="171"/>
      <c r="L181" s="167"/>
      <c r="M181" s="172"/>
      <c r="T181" s="173"/>
      <c r="AT181" s="168" t="s">
        <v>131</v>
      </c>
      <c r="AU181" s="168" t="s">
        <v>83</v>
      </c>
      <c r="AV181" s="13" t="s">
        <v>83</v>
      </c>
      <c r="AW181" s="13" t="s">
        <v>30</v>
      </c>
      <c r="AX181" s="13" t="s">
        <v>73</v>
      </c>
      <c r="AY181" s="168" t="s">
        <v>122</v>
      </c>
    </row>
    <row r="182" spans="2:51" s="13" customFormat="1">
      <c r="B182" s="167"/>
      <c r="D182" s="161" t="s">
        <v>131</v>
      </c>
      <c r="E182" s="168" t="s">
        <v>1</v>
      </c>
      <c r="F182" s="169" t="s">
        <v>179</v>
      </c>
      <c r="H182" s="170">
        <v>5.2859999999999996</v>
      </c>
      <c r="I182" s="171"/>
      <c r="L182" s="167"/>
      <c r="M182" s="172"/>
      <c r="T182" s="173"/>
      <c r="AT182" s="168" t="s">
        <v>131</v>
      </c>
      <c r="AU182" s="168" t="s">
        <v>83</v>
      </c>
      <c r="AV182" s="13" t="s">
        <v>83</v>
      </c>
      <c r="AW182" s="13" t="s">
        <v>30</v>
      </c>
      <c r="AX182" s="13" t="s">
        <v>73</v>
      </c>
      <c r="AY182" s="168" t="s">
        <v>122</v>
      </c>
    </row>
    <row r="183" spans="2:51" s="14" customFormat="1">
      <c r="B183" s="174"/>
      <c r="D183" s="161" t="s">
        <v>131</v>
      </c>
      <c r="E183" s="175" t="s">
        <v>1</v>
      </c>
      <c r="F183" s="176" t="s">
        <v>148</v>
      </c>
      <c r="H183" s="177">
        <v>109.952</v>
      </c>
      <c r="I183" s="178"/>
      <c r="L183" s="174"/>
      <c r="M183" s="179"/>
      <c r="T183" s="180"/>
      <c r="AT183" s="175" t="s">
        <v>131</v>
      </c>
      <c r="AU183" s="175" t="s">
        <v>83</v>
      </c>
      <c r="AV183" s="14" t="s">
        <v>149</v>
      </c>
      <c r="AW183" s="14" t="s">
        <v>30</v>
      </c>
      <c r="AX183" s="14" t="s">
        <v>73</v>
      </c>
      <c r="AY183" s="175" t="s">
        <v>122</v>
      </c>
    </row>
    <row r="184" spans="2:51" s="12" customFormat="1">
      <c r="B184" s="160"/>
      <c r="D184" s="161" t="s">
        <v>131</v>
      </c>
      <c r="E184" s="162" t="s">
        <v>1</v>
      </c>
      <c r="F184" s="163" t="s">
        <v>180</v>
      </c>
      <c r="H184" s="162" t="s">
        <v>1</v>
      </c>
      <c r="I184" s="164"/>
      <c r="L184" s="160"/>
      <c r="M184" s="165"/>
      <c r="T184" s="166"/>
      <c r="AT184" s="162" t="s">
        <v>131</v>
      </c>
      <c r="AU184" s="162" t="s">
        <v>83</v>
      </c>
      <c r="AV184" s="12" t="s">
        <v>81</v>
      </c>
      <c r="AW184" s="12" t="s">
        <v>30</v>
      </c>
      <c r="AX184" s="12" t="s">
        <v>73</v>
      </c>
      <c r="AY184" s="162" t="s">
        <v>122</v>
      </c>
    </row>
    <row r="185" spans="2:51" s="13" customFormat="1">
      <c r="B185" s="167"/>
      <c r="D185" s="161" t="s">
        <v>131</v>
      </c>
      <c r="E185" s="168" t="s">
        <v>1</v>
      </c>
      <c r="F185" s="169" t="s">
        <v>181</v>
      </c>
      <c r="H185" s="170">
        <v>6.5019999999999998</v>
      </c>
      <c r="I185" s="171"/>
      <c r="L185" s="167"/>
      <c r="M185" s="172"/>
      <c r="T185" s="173"/>
      <c r="AT185" s="168" t="s">
        <v>131</v>
      </c>
      <c r="AU185" s="168" t="s">
        <v>83</v>
      </c>
      <c r="AV185" s="13" t="s">
        <v>83</v>
      </c>
      <c r="AW185" s="13" t="s">
        <v>30</v>
      </c>
      <c r="AX185" s="13" t="s">
        <v>73</v>
      </c>
      <c r="AY185" s="168" t="s">
        <v>122</v>
      </c>
    </row>
    <row r="186" spans="2:51" s="13" customFormat="1">
      <c r="B186" s="167"/>
      <c r="D186" s="161" t="s">
        <v>131</v>
      </c>
      <c r="E186" s="168" t="s">
        <v>1</v>
      </c>
      <c r="F186" s="169" t="s">
        <v>182</v>
      </c>
      <c r="H186" s="170">
        <v>0.23200000000000001</v>
      </c>
      <c r="I186" s="171"/>
      <c r="L186" s="167"/>
      <c r="M186" s="172"/>
      <c r="T186" s="173"/>
      <c r="AT186" s="168" t="s">
        <v>131</v>
      </c>
      <c r="AU186" s="168" t="s">
        <v>83</v>
      </c>
      <c r="AV186" s="13" t="s">
        <v>83</v>
      </c>
      <c r="AW186" s="13" t="s">
        <v>30</v>
      </c>
      <c r="AX186" s="13" t="s">
        <v>73</v>
      </c>
      <c r="AY186" s="168" t="s">
        <v>122</v>
      </c>
    </row>
    <row r="187" spans="2:51" s="13" customFormat="1">
      <c r="B187" s="167"/>
      <c r="D187" s="161" t="s">
        <v>131</v>
      </c>
      <c r="E187" s="168" t="s">
        <v>1</v>
      </c>
      <c r="F187" s="169" t="s">
        <v>183</v>
      </c>
      <c r="H187" s="170">
        <v>0.28799999999999998</v>
      </c>
      <c r="I187" s="171"/>
      <c r="L187" s="167"/>
      <c r="M187" s="172"/>
      <c r="T187" s="173"/>
      <c r="AT187" s="168" t="s">
        <v>131</v>
      </c>
      <c r="AU187" s="168" t="s">
        <v>83</v>
      </c>
      <c r="AV187" s="13" t="s">
        <v>83</v>
      </c>
      <c r="AW187" s="13" t="s">
        <v>30</v>
      </c>
      <c r="AX187" s="13" t="s">
        <v>73</v>
      </c>
      <c r="AY187" s="168" t="s">
        <v>122</v>
      </c>
    </row>
    <row r="188" spans="2:51" s="13" customFormat="1">
      <c r="B188" s="167"/>
      <c r="D188" s="161" t="s">
        <v>131</v>
      </c>
      <c r="E188" s="168" t="s">
        <v>1</v>
      </c>
      <c r="F188" s="169" t="s">
        <v>184</v>
      </c>
      <c r="H188" s="170">
        <v>5.3410000000000002</v>
      </c>
      <c r="I188" s="171"/>
      <c r="L188" s="167"/>
      <c r="M188" s="172"/>
      <c r="T188" s="173"/>
      <c r="AT188" s="168" t="s">
        <v>131</v>
      </c>
      <c r="AU188" s="168" t="s">
        <v>83</v>
      </c>
      <c r="AV188" s="13" t="s">
        <v>83</v>
      </c>
      <c r="AW188" s="13" t="s">
        <v>30</v>
      </c>
      <c r="AX188" s="13" t="s">
        <v>73</v>
      </c>
      <c r="AY188" s="168" t="s">
        <v>122</v>
      </c>
    </row>
    <row r="189" spans="2:51" s="13" customFormat="1">
      <c r="B189" s="167"/>
      <c r="D189" s="161" t="s">
        <v>131</v>
      </c>
      <c r="E189" s="168" t="s">
        <v>1</v>
      </c>
      <c r="F189" s="169" t="s">
        <v>185</v>
      </c>
      <c r="H189" s="170">
        <v>0.16200000000000001</v>
      </c>
      <c r="I189" s="171"/>
      <c r="L189" s="167"/>
      <c r="M189" s="172"/>
      <c r="T189" s="173"/>
      <c r="AT189" s="168" t="s">
        <v>131</v>
      </c>
      <c r="AU189" s="168" t="s">
        <v>83</v>
      </c>
      <c r="AV189" s="13" t="s">
        <v>83</v>
      </c>
      <c r="AW189" s="13" t="s">
        <v>30</v>
      </c>
      <c r="AX189" s="13" t="s">
        <v>73</v>
      </c>
      <c r="AY189" s="168" t="s">
        <v>122</v>
      </c>
    </row>
    <row r="190" spans="2:51" s="13" customFormat="1">
      <c r="B190" s="167"/>
      <c r="D190" s="161" t="s">
        <v>131</v>
      </c>
      <c r="E190" s="168" t="s">
        <v>1</v>
      </c>
      <c r="F190" s="169" t="s">
        <v>186</v>
      </c>
      <c r="H190" s="170">
        <v>0.223</v>
      </c>
      <c r="I190" s="171"/>
      <c r="L190" s="167"/>
      <c r="M190" s="172"/>
      <c r="T190" s="173"/>
      <c r="AT190" s="168" t="s">
        <v>131</v>
      </c>
      <c r="AU190" s="168" t="s">
        <v>83</v>
      </c>
      <c r="AV190" s="13" t="s">
        <v>83</v>
      </c>
      <c r="AW190" s="13" t="s">
        <v>30</v>
      </c>
      <c r="AX190" s="13" t="s">
        <v>73</v>
      </c>
      <c r="AY190" s="168" t="s">
        <v>122</v>
      </c>
    </row>
    <row r="191" spans="2:51" s="13" customFormat="1">
      <c r="B191" s="167"/>
      <c r="D191" s="161" t="s">
        <v>131</v>
      </c>
      <c r="E191" s="168" t="s">
        <v>1</v>
      </c>
      <c r="F191" s="169" t="s">
        <v>187</v>
      </c>
      <c r="H191" s="170">
        <v>0.42799999999999999</v>
      </c>
      <c r="I191" s="171"/>
      <c r="L191" s="167"/>
      <c r="M191" s="172"/>
      <c r="T191" s="173"/>
      <c r="AT191" s="168" t="s">
        <v>131</v>
      </c>
      <c r="AU191" s="168" t="s">
        <v>83</v>
      </c>
      <c r="AV191" s="13" t="s">
        <v>83</v>
      </c>
      <c r="AW191" s="13" t="s">
        <v>30</v>
      </c>
      <c r="AX191" s="13" t="s">
        <v>73</v>
      </c>
      <c r="AY191" s="168" t="s">
        <v>122</v>
      </c>
    </row>
    <row r="192" spans="2:51" s="13" customFormat="1">
      <c r="B192" s="167"/>
      <c r="D192" s="161" t="s">
        <v>131</v>
      </c>
      <c r="E192" s="168" t="s">
        <v>1</v>
      </c>
      <c r="F192" s="169" t="s">
        <v>188</v>
      </c>
      <c r="H192" s="170">
        <v>4.2000000000000003E-2</v>
      </c>
      <c r="I192" s="171"/>
      <c r="L192" s="167"/>
      <c r="M192" s="172"/>
      <c r="T192" s="173"/>
      <c r="AT192" s="168" t="s">
        <v>131</v>
      </c>
      <c r="AU192" s="168" t="s">
        <v>83</v>
      </c>
      <c r="AV192" s="13" t="s">
        <v>83</v>
      </c>
      <c r="AW192" s="13" t="s">
        <v>30</v>
      </c>
      <c r="AX192" s="13" t="s">
        <v>73</v>
      </c>
      <c r="AY192" s="168" t="s">
        <v>122</v>
      </c>
    </row>
    <row r="193" spans="2:65" s="13" customFormat="1">
      <c r="B193" s="167"/>
      <c r="D193" s="161" t="s">
        <v>131</v>
      </c>
      <c r="E193" s="168" t="s">
        <v>1</v>
      </c>
      <c r="F193" s="169" t="s">
        <v>189</v>
      </c>
      <c r="H193" s="170">
        <v>0.23200000000000001</v>
      </c>
      <c r="I193" s="171"/>
      <c r="L193" s="167"/>
      <c r="M193" s="172"/>
      <c r="T193" s="173"/>
      <c r="AT193" s="168" t="s">
        <v>131</v>
      </c>
      <c r="AU193" s="168" t="s">
        <v>83</v>
      </c>
      <c r="AV193" s="13" t="s">
        <v>83</v>
      </c>
      <c r="AW193" s="13" t="s">
        <v>30</v>
      </c>
      <c r="AX193" s="13" t="s">
        <v>73</v>
      </c>
      <c r="AY193" s="168" t="s">
        <v>122</v>
      </c>
    </row>
    <row r="194" spans="2:65" s="13" customFormat="1">
      <c r="B194" s="167"/>
      <c r="D194" s="161" t="s">
        <v>131</v>
      </c>
      <c r="E194" s="168" t="s">
        <v>1</v>
      </c>
      <c r="F194" s="169" t="s">
        <v>190</v>
      </c>
      <c r="H194" s="170">
        <v>0.23200000000000001</v>
      </c>
      <c r="I194" s="171"/>
      <c r="L194" s="167"/>
      <c r="M194" s="172"/>
      <c r="T194" s="173"/>
      <c r="AT194" s="168" t="s">
        <v>131</v>
      </c>
      <c r="AU194" s="168" t="s">
        <v>83</v>
      </c>
      <c r="AV194" s="13" t="s">
        <v>83</v>
      </c>
      <c r="AW194" s="13" t="s">
        <v>30</v>
      </c>
      <c r="AX194" s="13" t="s">
        <v>73</v>
      </c>
      <c r="AY194" s="168" t="s">
        <v>122</v>
      </c>
    </row>
    <row r="195" spans="2:65" s="13" customFormat="1">
      <c r="B195" s="167"/>
      <c r="D195" s="161" t="s">
        <v>131</v>
      </c>
      <c r="E195" s="168" t="s">
        <v>1</v>
      </c>
      <c r="F195" s="169" t="s">
        <v>191</v>
      </c>
      <c r="H195" s="170">
        <v>3.37</v>
      </c>
      <c r="I195" s="171"/>
      <c r="L195" s="167"/>
      <c r="M195" s="172"/>
      <c r="T195" s="173"/>
      <c r="AT195" s="168" t="s">
        <v>131</v>
      </c>
      <c r="AU195" s="168" t="s">
        <v>83</v>
      </c>
      <c r="AV195" s="13" t="s">
        <v>83</v>
      </c>
      <c r="AW195" s="13" t="s">
        <v>30</v>
      </c>
      <c r="AX195" s="13" t="s">
        <v>73</v>
      </c>
      <c r="AY195" s="168" t="s">
        <v>122</v>
      </c>
    </row>
    <row r="196" spans="2:65" s="13" customFormat="1">
      <c r="B196" s="167"/>
      <c r="D196" s="161" t="s">
        <v>131</v>
      </c>
      <c r="E196" s="168" t="s">
        <v>1</v>
      </c>
      <c r="F196" s="169" t="s">
        <v>192</v>
      </c>
      <c r="H196" s="170">
        <v>0.317</v>
      </c>
      <c r="I196" s="171"/>
      <c r="L196" s="167"/>
      <c r="M196" s="172"/>
      <c r="T196" s="173"/>
      <c r="AT196" s="168" t="s">
        <v>131</v>
      </c>
      <c r="AU196" s="168" t="s">
        <v>83</v>
      </c>
      <c r="AV196" s="13" t="s">
        <v>83</v>
      </c>
      <c r="AW196" s="13" t="s">
        <v>30</v>
      </c>
      <c r="AX196" s="13" t="s">
        <v>73</v>
      </c>
      <c r="AY196" s="168" t="s">
        <v>122</v>
      </c>
    </row>
    <row r="197" spans="2:65" s="13" customFormat="1">
      <c r="B197" s="167"/>
      <c r="D197" s="161" t="s">
        <v>131</v>
      </c>
      <c r="E197" s="168" t="s">
        <v>1</v>
      </c>
      <c r="F197" s="169" t="s">
        <v>193</v>
      </c>
      <c r="H197" s="170">
        <v>1.8580000000000001</v>
      </c>
      <c r="I197" s="171"/>
      <c r="L197" s="167"/>
      <c r="M197" s="172"/>
      <c r="T197" s="173"/>
      <c r="AT197" s="168" t="s">
        <v>131</v>
      </c>
      <c r="AU197" s="168" t="s">
        <v>83</v>
      </c>
      <c r="AV197" s="13" t="s">
        <v>83</v>
      </c>
      <c r="AW197" s="13" t="s">
        <v>30</v>
      </c>
      <c r="AX197" s="13" t="s">
        <v>73</v>
      </c>
      <c r="AY197" s="168" t="s">
        <v>122</v>
      </c>
    </row>
    <row r="198" spans="2:65" s="13" customFormat="1">
      <c r="B198" s="167"/>
      <c r="D198" s="161" t="s">
        <v>131</v>
      </c>
      <c r="E198" s="168" t="s">
        <v>1</v>
      </c>
      <c r="F198" s="169" t="s">
        <v>194</v>
      </c>
      <c r="H198" s="170">
        <v>0.77</v>
      </c>
      <c r="I198" s="171"/>
      <c r="L198" s="167"/>
      <c r="M198" s="172"/>
      <c r="T198" s="173"/>
      <c r="AT198" s="168" t="s">
        <v>131</v>
      </c>
      <c r="AU198" s="168" t="s">
        <v>83</v>
      </c>
      <c r="AV198" s="13" t="s">
        <v>83</v>
      </c>
      <c r="AW198" s="13" t="s">
        <v>30</v>
      </c>
      <c r="AX198" s="13" t="s">
        <v>73</v>
      </c>
      <c r="AY198" s="168" t="s">
        <v>122</v>
      </c>
    </row>
    <row r="199" spans="2:65" s="14" customFormat="1">
      <c r="B199" s="174"/>
      <c r="D199" s="161" t="s">
        <v>131</v>
      </c>
      <c r="E199" s="175" t="s">
        <v>1</v>
      </c>
      <c r="F199" s="176" t="s">
        <v>148</v>
      </c>
      <c r="H199" s="177">
        <v>19.997</v>
      </c>
      <c r="I199" s="178"/>
      <c r="L199" s="174"/>
      <c r="M199" s="179"/>
      <c r="T199" s="180"/>
      <c r="AT199" s="175" t="s">
        <v>131</v>
      </c>
      <c r="AU199" s="175" t="s">
        <v>83</v>
      </c>
      <c r="AV199" s="14" t="s">
        <v>149</v>
      </c>
      <c r="AW199" s="14" t="s">
        <v>30</v>
      </c>
      <c r="AX199" s="14" t="s">
        <v>73</v>
      </c>
      <c r="AY199" s="175" t="s">
        <v>122</v>
      </c>
    </row>
    <row r="200" spans="2:65" s="15" customFormat="1">
      <c r="B200" s="181"/>
      <c r="D200" s="161" t="s">
        <v>131</v>
      </c>
      <c r="E200" s="182" t="s">
        <v>1</v>
      </c>
      <c r="F200" s="183" t="s">
        <v>195</v>
      </c>
      <c r="H200" s="184">
        <v>630.69799999999998</v>
      </c>
      <c r="I200" s="185"/>
      <c r="L200" s="181"/>
      <c r="M200" s="186"/>
      <c r="T200" s="187"/>
      <c r="AT200" s="182" t="s">
        <v>131</v>
      </c>
      <c r="AU200" s="182" t="s">
        <v>83</v>
      </c>
      <c r="AV200" s="15" t="s">
        <v>129</v>
      </c>
      <c r="AW200" s="15" t="s">
        <v>30</v>
      </c>
      <c r="AX200" s="15" t="s">
        <v>81</v>
      </c>
      <c r="AY200" s="182" t="s">
        <v>122</v>
      </c>
    </row>
    <row r="201" spans="2:65" s="1" customFormat="1" ht="21.75" customHeight="1">
      <c r="B201" s="145"/>
      <c r="C201" s="146" t="s">
        <v>83</v>
      </c>
      <c r="D201" s="146" t="s">
        <v>125</v>
      </c>
      <c r="E201" s="147" t="s">
        <v>196</v>
      </c>
      <c r="F201" s="148" t="s">
        <v>197</v>
      </c>
      <c r="G201" s="149" t="s">
        <v>128</v>
      </c>
      <c r="H201" s="150">
        <v>33.436999999999998</v>
      </c>
      <c r="I201" s="151"/>
      <c r="J201" s="152">
        <f>ROUND(I201*H201,2)</f>
        <v>0</v>
      </c>
      <c r="K201" s="153"/>
      <c r="L201" s="32"/>
      <c r="M201" s="154" t="s">
        <v>1</v>
      </c>
      <c r="N201" s="155" t="s">
        <v>38</v>
      </c>
      <c r="P201" s="156">
        <f>O201*H201</f>
        <v>0</v>
      </c>
      <c r="Q201" s="156">
        <v>2.5999999999999998E-4</v>
      </c>
      <c r="R201" s="156">
        <f>Q201*H201</f>
        <v>8.6936199999999991E-3</v>
      </c>
      <c r="S201" s="156">
        <v>0</v>
      </c>
      <c r="T201" s="157">
        <f>S201*H201</f>
        <v>0</v>
      </c>
      <c r="AR201" s="158" t="s">
        <v>129</v>
      </c>
      <c r="AT201" s="158" t="s">
        <v>125</v>
      </c>
      <c r="AU201" s="158" t="s">
        <v>83</v>
      </c>
      <c r="AY201" s="17" t="s">
        <v>122</v>
      </c>
      <c r="BE201" s="159">
        <f>IF(N201="základní",J201,0)</f>
        <v>0</v>
      </c>
      <c r="BF201" s="159">
        <f>IF(N201="snížená",J201,0)</f>
        <v>0</v>
      </c>
      <c r="BG201" s="159">
        <f>IF(N201="zákl. přenesená",J201,0)</f>
        <v>0</v>
      </c>
      <c r="BH201" s="159">
        <f>IF(N201="sníž. přenesená",J201,0)</f>
        <v>0</v>
      </c>
      <c r="BI201" s="159">
        <f>IF(N201="nulová",J201,0)</f>
        <v>0</v>
      </c>
      <c r="BJ201" s="17" t="s">
        <v>81</v>
      </c>
      <c r="BK201" s="159">
        <f>ROUND(I201*H201,2)</f>
        <v>0</v>
      </c>
      <c r="BL201" s="17" t="s">
        <v>129</v>
      </c>
      <c r="BM201" s="158" t="s">
        <v>198</v>
      </c>
    </row>
    <row r="202" spans="2:65" s="12" customFormat="1">
      <c r="B202" s="160"/>
      <c r="D202" s="161" t="s">
        <v>131</v>
      </c>
      <c r="E202" s="162" t="s">
        <v>1</v>
      </c>
      <c r="F202" s="163" t="s">
        <v>199</v>
      </c>
      <c r="H202" s="162" t="s">
        <v>1</v>
      </c>
      <c r="I202" s="164"/>
      <c r="L202" s="160"/>
      <c r="M202" s="165"/>
      <c r="T202" s="166"/>
      <c r="AT202" s="162" t="s">
        <v>131</v>
      </c>
      <c r="AU202" s="162" t="s">
        <v>83</v>
      </c>
      <c r="AV202" s="12" t="s">
        <v>81</v>
      </c>
      <c r="AW202" s="12" t="s">
        <v>30</v>
      </c>
      <c r="AX202" s="12" t="s">
        <v>73</v>
      </c>
      <c r="AY202" s="162" t="s">
        <v>122</v>
      </c>
    </row>
    <row r="203" spans="2:65" s="12" customFormat="1">
      <c r="B203" s="160"/>
      <c r="D203" s="161" t="s">
        <v>131</v>
      </c>
      <c r="E203" s="162" t="s">
        <v>1</v>
      </c>
      <c r="F203" s="163" t="s">
        <v>200</v>
      </c>
      <c r="H203" s="162" t="s">
        <v>1</v>
      </c>
      <c r="I203" s="164"/>
      <c r="L203" s="160"/>
      <c r="M203" s="165"/>
      <c r="T203" s="166"/>
      <c r="AT203" s="162" t="s">
        <v>131</v>
      </c>
      <c r="AU203" s="162" t="s">
        <v>83</v>
      </c>
      <c r="AV203" s="12" t="s">
        <v>81</v>
      </c>
      <c r="AW203" s="12" t="s">
        <v>30</v>
      </c>
      <c r="AX203" s="12" t="s">
        <v>73</v>
      </c>
      <c r="AY203" s="162" t="s">
        <v>122</v>
      </c>
    </row>
    <row r="204" spans="2:65" s="13" customFormat="1">
      <c r="B204" s="167"/>
      <c r="D204" s="161" t="s">
        <v>131</v>
      </c>
      <c r="E204" s="168" t="s">
        <v>1</v>
      </c>
      <c r="F204" s="169" t="s">
        <v>201</v>
      </c>
      <c r="H204" s="170">
        <v>33.436999999999998</v>
      </c>
      <c r="I204" s="171"/>
      <c r="L204" s="167"/>
      <c r="M204" s="172"/>
      <c r="T204" s="173"/>
      <c r="AT204" s="168" t="s">
        <v>131</v>
      </c>
      <c r="AU204" s="168" t="s">
        <v>83</v>
      </c>
      <c r="AV204" s="13" t="s">
        <v>83</v>
      </c>
      <c r="AW204" s="13" t="s">
        <v>30</v>
      </c>
      <c r="AX204" s="13" t="s">
        <v>73</v>
      </c>
      <c r="AY204" s="168" t="s">
        <v>122</v>
      </c>
    </row>
    <row r="205" spans="2:65" s="15" customFormat="1">
      <c r="B205" s="181"/>
      <c r="D205" s="161" t="s">
        <v>131</v>
      </c>
      <c r="E205" s="182" t="s">
        <v>1</v>
      </c>
      <c r="F205" s="183" t="s">
        <v>195</v>
      </c>
      <c r="H205" s="184">
        <v>33.436999999999998</v>
      </c>
      <c r="I205" s="185"/>
      <c r="L205" s="181"/>
      <c r="M205" s="186"/>
      <c r="T205" s="187"/>
      <c r="AT205" s="182" t="s">
        <v>131</v>
      </c>
      <c r="AU205" s="182" t="s">
        <v>83</v>
      </c>
      <c r="AV205" s="15" t="s">
        <v>129</v>
      </c>
      <c r="AW205" s="15" t="s">
        <v>30</v>
      </c>
      <c r="AX205" s="15" t="s">
        <v>81</v>
      </c>
      <c r="AY205" s="182" t="s">
        <v>122</v>
      </c>
    </row>
    <row r="206" spans="2:65" s="1" customFormat="1" ht="21.75" customHeight="1">
      <c r="B206" s="145"/>
      <c r="C206" s="146" t="s">
        <v>149</v>
      </c>
      <c r="D206" s="146" t="s">
        <v>125</v>
      </c>
      <c r="E206" s="147" t="s">
        <v>202</v>
      </c>
      <c r="F206" s="148" t="s">
        <v>203</v>
      </c>
      <c r="G206" s="149" t="s">
        <v>204</v>
      </c>
      <c r="H206" s="150">
        <v>1093.68</v>
      </c>
      <c r="I206" s="151"/>
      <c r="J206" s="152">
        <f>ROUND(I206*H206,2)</f>
        <v>0</v>
      </c>
      <c r="K206" s="153"/>
      <c r="L206" s="32"/>
      <c r="M206" s="154" t="s">
        <v>1</v>
      </c>
      <c r="N206" s="155" t="s">
        <v>38</v>
      </c>
      <c r="P206" s="156">
        <f>O206*H206</f>
        <v>0</v>
      </c>
      <c r="Q206" s="156">
        <v>0</v>
      </c>
      <c r="R206" s="156">
        <f>Q206*H206</f>
        <v>0</v>
      </c>
      <c r="S206" s="156">
        <v>0</v>
      </c>
      <c r="T206" s="157">
        <f>S206*H206</f>
        <v>0</v>
      </c>
      <c r="AR206" s="158" t="s">
        <v>129</v>
      </c>
      <c r="AT206" s="158" t="s">
        <v>125</v>
      </c>
      <c r="AU206" s="158" t="s">
        <v>83</v>
      </c>
      <c r="AY206" s="17" t="s">
        <v>122</v>
      </c>
      <c r="BE206" s="159">
        <f>IF(N206="základní",J206,0)</f>
        <v>0</v>
      </c>
      <c r="BF206" s="159">
        <f>IF(N206="snížená",J206,0)</f>
        <v>0</v>
      </c>
      <c r="BG206" s="159">
        <f>IF(N206="zákl. přenesená",J206,0)</f>
        <v>0</v>
      </c>
      <c r="BH206" s="159">
        <f>IF(N206="sníž. přenesená",J206,0)</f>
        <v>0</v>
      </c>
      <c r="BI206" s="159">
        <f>IF(N206="nulová",J206,0)</f>
        <v>0</v>
      </c>
      <c r="BJ206" s="17" t="s">
        <v>81</v>
      </c>
      <c r="BK206" s="159">
        <f>ROUND(I206*H206,2)</f>
        <v>0</v>
      </c>
      <c r="BL206" s="17" t="s">
        <v>129</v>
      </c>
      <c r="BM206" s="158" t="s">
        <v>205</v>
      </c>
    </row>
    <row r="207" spans="2:65" s="12" customFormat="1">
      <c r="B207" s="160"/>
      <c r="D207" s="161" t="s">
        <v>131</v>
      </c>
      <c r="E207" s="162" t="s">
        <v>1</v>
      </c>
      <c r="F207" s="163" t="s">
        <v>206</v>
      </c>
      <c r="H207" s="162" t="s">
        <v>1</v>
      </c>
      <c r="I207" s="164"/>
      <c r="L207" s="160"/>
      <c r="M207" s="165"/>
      <c r="T207" s="166"/>
      <c r="AT207" s="162" t="s">
        <v>131</v>
      </c>
      <c r="AU207" s="162" t="s">
        <v>83</v>
      </c>
      <c r="AV207" s="12" t="s">
        <v>81</v>
      </c>
      <c r="AW207" s="12" t="s">
        <v>30</v>
      </c>
      <c r="AX207" s="12" t="s">
        <v>73</v>
      </c>
      <c r="AY207" s="162" t="s">
        <v>122</v>
      </c>
    </row>
    <row r="208" spans="2:65" s="13" customFormat="1">
      <c r="B208" s="167"/>
      <c r="D208" s="161" t="s">
        <v>131</v>
      </c>
      <c r="E208" s="168" t="s">
        <v>1</v>
      </c>
      <c r="F208" s="169" t="s">
        <v>207</v>
      </c>
      <c r="H208" s="170">
        <v>354.48</v>
      </c>
      <c r="I208" s="171"/>
      <c r="L208" s="167"/>
      <c r="M208" s="172"/>
      <c r="T208" s="173"/>
      <c r="AT208" s="168" t="s">
        <v>131</v>
      </c>
      <c r="AU208" s="168" t="s">
        <v>83</v>
      </c>
      <c r="AV208" s="13" t="s">
        <v>83</v>
      </c>
      <c r="AW208" s="13" t="s">
        <v>30</v>
      </c>
      <c r="AX208" s="13" t="s">
        <v>73</v>
      </c>
      <c r="AY208" s="168" t="s">
        <v>122</v>
      </c>
    </row>
    <row r="209" spans="2:65" s="13" customFormat="1">
      <c r="B209" s="167"/>
      <c r="D209" s="161" t="s">
        <v>131</v>
      </c>
      <c r="E209" s="168" t="s">
        <v>1</v>
      </c>
      <c r="F209" s="169" t="s">
        <v>208</v>
      </c>
      <c r="H209" s="170">
        <v>12.54</v>
      </c>
      <c r="I209" s="171"/>
      <c r="L209" s="167"/>
      <c r="M209" s="172"/>
      <c r="T209" s="173"/>
      <c r="AT209" s="168" t="s">
        <v>131</v>
      </c>
      <c r="AU209" s="168" t="s">
        <v>83</v>
      </c>
      <c r="AV209" s="13" t="s">
        <v>83</v>
      </c>
      <c r="AW209" s="13" t="s">
        <v>30</v>
      </c>
      <c r="AX209" s="13" t="s">
        <v>73</v>
      </c>
      <c r="AY209" s="168" t="s">
        <v>122</v>
      </c>
    </row>
    <row r="210" spans="2:65" s="13" customFormat="1">
      <c r="B210" s="167"/>
      <c r="D210" s="161" t="s">
        <v>131</v>
      </c>
      <c r="E210" s="168" t="s">
        <v>1</v>
      </c>
      <c r="F210" s="169" t="s">
        <v>209</v>
      </c>
      <c r="H210" s="170">
        <v>26.4</v>
      </c>
      <c r="I210" s="171"/>
      <c r="L210" s="167"/>
      <c r="M210" s="172"/>
      <c r="T210" s="173"/>
      <c r="AT210" s="168" t="s">
        <v>131</v>
      </c>
      <c r="AU210" s="168" t="s">
        <v>83</v>
      </c>
      <c r="AV210" s="13" t="s">
        <v>83</v>
      </c>
      <c r="AW210" s="13" t="s">
        <v>30</v>
      </c>
      <c r="AX210" s="13" t="s">
        <v>73</v>
      </c>
      <c r="AY210" s="168" t="s">
        <v>122</v>
      </c>
    </row>
    <row r="211" spans="2:65" s="13" customFormat="1">
      <c r="B211" s="167"/>
      <c r="D211" s="161" t="s">
        <v>131</v>
      </c>
      <c r="E211" s="168" t="s">
        <v>1</v>
      </c>
      <c r="F211" s="169" t="s">
        <v>210</v>
      </c>
      <c r="H211" s="170">
        <v>289.33999999999997</v>
      </c>
      <c r="I211" s="171"/>
      <c r="L211" s="167"/>
      <c r="M211" s="172"/>
      <c r="T211" s="173"/>
      <c r="AT211" s="168" t="s">
        <v>131</v>
      </c>
      <c r="AU211" s="168" t="s">
        <v>83</v>
      </c>
      <c r="AV211" s="13" t="s">
        <v>83</v>
      </c>
      <c r="AW211" s="13" t="s">
        <v>30</v>
      </c>
      <c r="AX211" s="13" t="s">
        <v>73</v>
      </c>
      <c r="AY211" s="168" t="s">
        <v>122</v>
      </c>
    </row>
    <row r="212" spans="2:65" s="13" customFormat="1">
      <c r="B212" s="167"/>
      <c r="D212" s="161" t="s">
        <v>131</v>
      </c>
      <c r="E212" s="168" t="s">
        <v>1</v>
      </c>
      <c r="F212" s="169" t="s">
        <v>211</v>
      </c>
      <c r="H212" s="170">
        <v>7.8</v>
      </c>
      <c r="I212" s="171"/>
      <c r="L212" s="167"/>
      <c r="M212" s="172"/>
      <c r="T212" s="173"/>
      <c r="AT212" s="168" t="s">
        <v>131</v>
      </c>
      <c r="AU212" s="168" t="s">
        <v>83</v>
      </c>
      <c r="AV212" s="13" t="s">
        <v>83</v>
      </c>
      <c r="AW212" s="13" t="s">
        <v>30</v>
      </c>
      <c r="AX212" s="13" t="s">
        <v>73</v>
      </c>
      <c r="AY212" s="168" t="s">
        <v>122</v>
      </c>
    </row>
    <row r="213" spans="2:65" s="13" customFormat="1">
      <c r="B213" s="167"/>
      <c r="D213" s="161" t="s">
        <v>131</v>
      </c>
      <c r="E213" s="168" t="s">
        <v>1</v>
      </c>
      <c r="F213" s="169" t="s">
        <v>212</v>
      </c>
      <c r="H213" s="170">
        <v>11.7</v>
      </c>
      <c r="I213" s="171"/>
      <c r="L213" s="167"/>
      <c r="M213" s="172"/>
      <c r="T213" s="173"/>
      <c r="AT213" s="168" t="s">
        <v>131</v>
      </c>
      <c r="AU213" s="168" t="s">
        <v>83</v>
      </c>
      <c r="AV213" s="13" t="s">
        <v>83</v>
      </c>
      <c r="AW213" s="13" t="s">
        <v>30</v>
      </c>
      <c r="AX213" s="13" t="s">
        <v>73</v>
      </c>
      <c r="AY213" s="168" t="s">
        <v>122</v>
      </c>
    </row>
    <row r="214" spans="2:65" s="13" customFormat="1">
      <c r="B214" s="167"/>
      <c r="D214" s="161" t="s">
        <v>131</v>
      </c>
      <c r="E214" s="168" t="s">
        <v>1</v>
      </c>
      <c r="F214" s="169" t="s">
        <v>213</v>
      </c>
      <c r="H214" s="170">
        <v>22.52</v>
      </c>
      <c r="I214" s="171"/>
      <c r="L214" s="167"/>
      <c r="M214" s="172"/>
      <c r="T214" s="173"/>
      <c r="AT214" s="168" t="s">
        <v>131</v>
      </c>
      <c r="AU214" s="168" t="s">
        <v>83</v>
      </c>
      <c r="AV214" s="13" t="s">
        <v>83</v>
      </c>
      <c r="AW214" s="13" t="s">
        <v>30</v>
      </c>
      <c r="AX214" s="13" t="s">
        <v>73</v>
      </c>
      <c r="AY214" s="168" t="s">
        <v>122</v>
      </c>
    </row>
    <row r="215" spans="2:65" s="13" customFormat="1">
      <c r="B215" s="167"/>
      <c r="D215" s="161" t="s">
        <v>131</v>
      </c>
      <c r="E215" s="168" t="s">
        <v>1</v>
      </c>
      <c r="F215" s="169" t="s">
        <v>214</v>
      </c>
      <c r="H215" s="170">
        <v>4.0599999999999996</v>
      </c>
      <c r="I215" s="171"/>
      <c r="L215" s="167"/>
      <c r="M215" s="172"/>
      <c r="T215" s="173"/>
      <c r="AT215" s="168" t="s">
        <v>131</v>
      </c>
      <c r="AU215" s="168" t="s">
        <v>83</v>
      </c>
      <c r="AV215" s="13" t="s">
        <v>83</v>
      </c>
      <c r="AW215" s="13" t="s">
        <v>30</v>
      </c>
      <c r="AX215" s="13" t="s">
        <v>73</v>
      </c>
      <c r="AY215" s="168" t="s">
        <v>122</v>
      </c>
    </row>
    <row r="216" spans="2:65" s="13" customFormat="1">
      <c r="B216" s="167"/>
      <c r="D216" s="161" t="s">
        <v>131</v>
      </c>
      <c r="E216" s="168" t="s">
        <v>1</v>
      </c>
      <c r="F216" s="169" t="s">
        <v>215</v>
      </c>
      <c r="H216" s="170">
        <v>9.3800000000000008</v>
      </c>
      <c r="I216" s="171"/>
      <c r="L216" s="167"/>
      <c r="M216" s="172"/>
      <c r="T216" s="173"/>
      <c r="AT216" s="168" t="s">
        <v>131</v>
      </c>
      <c r="AU216" s="168" t="s">
        <v>83</v>
      </c>
      <c r="AV216" s="13" t="s">
        <v>83</v>
      </c>
      <c r="AW216" s="13" t="s">
        <v>30</v>
      </c>
      <c r="AX216" s="13" t="s">
        <v>73</v>
      </c>
      <c r="AY216" s="168" t="s">
        <v>122</v>
      </c>
    </row>
    <row r="217" spans="2:65" s="13" customFormat="1">
      <c r="B217" s="167"/>
      <c r="D217" s="161" t="s">
        <v>131</v>
      </c>
      <c r="E217" s="168" t="s">
        <v>1</v>
      </c>
      <c r="F217" s="169" t="s">
        <v>216</v>
      </c>
      <c r="H217" s="170">
        <v>7.94</v>
      </c>
      <c r="I217" s="171"/>
      <c r="L217" s="167"/>
      <c r="M217" s="172"/>
      <c r="T217" s="173"/>
      <c r="AT217" s="168" t="s">
        <v>131</v>
      </c>
      <c r="AU217" s="168" t="s">
        <v>83</v>
      </c>
      <c r="AV217" s="13" t="s">
        <v>83</v>
      </c>
      <c r="AW217" s="13" t="s">
        <v>30</v>
      </c>
      <c r="AX217" s="13" t="s">
        <v>73</v>
      </c>
      <c r="AY217" s="168" t="s">
        <v>122</v>
      </c>
    </row>
    <row r="218" spans="2:65" s="13" customFormat="1">
      <c r="B218" s="167"/>
      <c r="D218" s="161" t="s">
        <v>131</v>
      </c>
      <c r="E218" s="168" t="s">
        <v>1</v>
      </c>
      <c r="F218" s="169" t="s">
        <v>217</v>
      </c>
      <c r="H218" s="170">
        <v>184</v>
      </c>
      <c r="I218" s="171"/>
      <c r="L218" s="167"/>
      <c r="M218" s="172"/>
      <c r="T218" s="173"/>
      <c r="AT218" s="168" t="s">
        <v>131</v>
      </c>
      <c r="AU218" s="168" t="s">
        <v>83</v>
      </c>
      <c r="AV218" s="13" t="s">
        <v>83</v>
      </c>
      <c r="AW218" s="13" t="s">
        <v>30</v>
      </c>
      <c r="AX218" s="13" t="s">
        <v>73</v>
      </c>
      <c r="AY218" s="168" t="s">
        <v>122</v>
      </c>
    </row>
    <row r="219" spans="2:65" s="13" customFormat="1">
      <c r="B219" s="167"/>
      <c r="D219" s="161" t="s">
        <v>131</v>
      </c>
      <c r="E219" s="168" t="s">
        <v>1</v>
      </c>
      <c r="F219" s="169" t="s">
        <v>218</v>
      </c>
      <c r="H219" s="170">
        <v>23.12</v>
      </c>
      <c r="I219" s="171"/>
      <c r="L219" s="167"/>
      <c r="M219" s="172"/>
      <c r="T219" s="173"/>
      <c r="AT219" s="168" t="s">
        <v>131</v>
      </c>
      <c r="AU219" s="168" t="s">
        <v>83</v>
      </c>
      <c r="AV219" s="13" t="s">
        <v>83</v>
      </c>
      <c r="AW219" s="13" t="s">
        <v>30</v>
      </c>
      <c r="AX219" s="13" t="s">
        <v>73</v>
      </c>
      <c r="AY219" s="168" t="s">
        <v>122</v>
      </c>
    </row>
    <row r="220" spans="2:65" s="13" customFormat="1">
      <c r="B220" s="167"/>
      <c r="D220" s="161" t="s">
        <v>131</v>
      </c>
      <c r="E220" s="168" t="s">
        <v>1</v>
      </c>
      <c r="F220" s="169" t="s">
        <v>219</v>
      </c>
      <c r="H220" s="170">
        <v>99.04</v>
      </c>
      <c r="I220" s="171"/>
      <c r="L220" s="167"/>
      <c r="M220" s="172"/>
      <c r="T220" s="173"/>
      <c r="AT220" s="168" t="s">
        <v>131</v>
      </c>
      <c r="AU220" s="168" t="s">
        <v>83</v>
      </c>
      <c r="AV220" s="13" t="s">
        <v>83</v>
      </c>
      <c r="AW220" s="13" t="s">
        <v>30</v>
      </c>
      <c r="AX220" s="13" t="s">
        <v>73</v>
      </c>
      <c r="AY220" s="168" t="s">
        <v>122</v>
      </c>
    </row>
    <row r="221" spans="2:65" s="13" customFormat="1">
      <c r="B221" s="167"/>
      <c r="D221" s="161" t="s">
        <v>131</v>
      </c>
      <c r="E221" s="168" t="s">
        <v>1</v>
      </c>
      <c r="F221" s="169" t="s">
        <v>220</v>
      </c>
      <c r="H221" s="170">
        <v>41.36</v>
      </c>
      <c r="I221" s="171"/>
      <c r="L221" s="167"/>
      <c r="M221" s="172"/>
      <c r="T221" s="173"/>
      <c r="AT221" s="168" t="s">
        <v>131</v>
      </c>
      <c r="AU221" s="168" t="s">
        <v>83</v>
      </c>
      <c r="AV221" s="13" t="s">
        <v>83</v>
      </c>
      <c r="AW221" s="13" t="s">
        <v>30</v>
      </c>
      <c r="AX221" s="13" t="s">
        <v>73</v>
      </c>
      <c r="AY221" s="168" t="s">
        <v>122</v>
      </c>
    </row>
    <row r="222" spans="2:65" s="15" customFormat="1">
      <c r="B222" s="181"/>
      <c r="D222" s="161" t="s">
        <v>131</v>
      </c>
      <c r="E222" s="182" t="s">
        <v>1</v>
      </c>
      <c r="F222" s="183" t="s">
        <v>195</v>
      </c>
      <c r="H222" s="184">
        <v>1093.68</v>
      </c>
      <c r="I222" s="185"/>
      <c r="L222" s="181"/>
      <c r="M222" s="186"/>
      <c r="T222" s="187"/>
      <c r="AT222" s="182" t="s">
        <v>131</v>
      </c>
      <c r="AU222" s="182" t="s">
        <v>83</v>
      </c>
      <c r="AV222" s="15" t="s">
        <v>129</v>
      </c>
      <c r="AW222" s="15" t="s">
        <v>30</v>
      </c>
      <c r="AX222" s="15" t="s">
        <v>81</v>
      </c>
      <c r="AY222" s="182" t="s">
        <v>122</v>
      </c>
    </row>
    <row r="223" spans="2:65" s="1" customFormat="1" ht="21.75" customHeight="1">
      <c r="B223" s="145"/>
      <c r="C223" s="188" t="s">
        <v>129</v>
      </c>
      <c r="D223" s="188" t="s">
        <v>221</v>
      </c>
      <c r="E223" s="189" t="s">
        <v>222</v>
      </c>
      <c r="F223" s="190" t="s">
        <v>223</v>
      </c>
      <c r="G223" s="191" t="s">
        <v>204</v>
      </c>
      <c r="H223" s="192">
        <v>1148.364</v>
      </c>
      <c r="I223" s="193"/>
      <c r="J223" s="194">
        <f>ROUND(I223*H223,2)</f>
        <v>0</v>
      </c>
      <c r="K223" s="195"/>
      <c r="L223" s="196"/>
      <c r="M223" s="197" t="s">
        <v>1</v>
      </c>
      <c r="N223" s="198" t="s">
        <v>38</v>
      </c>
      <c r="P223" s="156">
        <f>O223*H223</f>
        <v>0</v>
      </c>
      <c r="Q223" s="156">
        <v>4.0000000000000003E-5</v>
      </c>
      <c r="R223" s="156">
        <f>Q223*H223</f>
        <v>4.5934560000000006E-2</v>
      </c>
      <c r="S223" s="156">
        <v>0</v>
      </c>
      <c r="T223" s="157">
        <f>S223*H223</f>
        <v>0</v>
      </c>
      <c r="AR223" s="158" t="s">
        <v>224</v>
      </c>
      <c r="AT223" s="158" t="s">
        <v>221</v>
      </c>
      <c r="AU223" s="158" t="s">
        <v>83</v>
      </c>
      <c r="AY223" s="17" t="s">
        <v>122</v>
      </c>
      <c r="BE223" s="159">
        <f>IF(N223="základní",J223,0)</f>
        <v>0</v>
      </c>
      <c r="BF223" s="159">
        <f>IF(N223="snížená",J223,0)</f>
        <v>0</v>
      </c>
      <c r="BG223" s="159">
        <f>IF(N223="zákl. přenesená",J223,0)</f>
        <v>0</v>
      </c>
      <c r="BH223" s="159">
        <f>IF(N223="sníž. přenesená",J223,0)</f>
        <v>0</v>
      </c>
      <c r="BI223" s="159">
        <f>IF(N223="nulová",J223,0)</f>
        <v>0</v>
      </c>
      <c r="BJ223" s="17" t="s">
        <v>81</v>
      </c>
      <c r="BK223" s="159">
        <f>ROUND(I223*H223,2)</f>
        <v>0</v>
      </c>
      <c r="BL223" s="17" t="s">
        <v>129</v>
      </c>
      <c r="BM223" s="158" t="s">
        <v>225</v>
      </c>
    </row>
    <row r="224" spans="2:65" s="12" customFormat="1">
      <c r="B224" s="160"/>
      <c r="D224" s="161" t="s">
        <v>131</v>
      </c>
      <c r="E224" s="162" t="s">
        <v>1</v>
      </c>
      <c r="F224" s="163" t="s">
        <v>206</v>
      </c>
      <c r="H224" s="162" t="s">
        <v>1</v>
      </c>
      <c r="I224" s="164"/>
      <c r="L224" s="160"/>
      <c r="M224" s="165"/>
      <c r="T224" s="166"/>
      <c r="AT224" s="162" t="s">
        <v>131</v>
      </c>
      <c r="AU224" s="162" t="s">
        <v>83</v>
      </c>
      <c r="AV224" s="12" t="s">
        <v>81</v>
      </c>
      <c r="AW224" s="12" t="s">
        <v>30</v>
      </c>
      <c r="AX224" s="12" t="s">
        <v>73</v>
      </c>
      <c r="AY224" s="162" t="s">
        <v>122</v>
      </c>
    </row>
    <row r="225" spans="2:51" s="13" customFormat="1">
      <c r="B225" s="167"/>
      <c r="D225" s="161" t="s">
        <v>131</v>
      </c>
      <c r="E225" s="168" t="s">
        <v>1</v>
      </c>
      <c r="F225" s="169" t="s">
        <v>207</v>
      </c>
      <c r="H225" s="170">
        <v>354.48</v>
      </c>
      <c r="I225" s="171"/>
      <c r="L225" s="167"/>
      <c r="M225" s="172"/>
      <c r="T225" s="173"/>
      <c r="AT225" s="168" t="s">
        <v>131</v>
      </c>
      <c r="AU225" s="168" t="s">
        <v>83</v>
      </c>
      <c r="AV225" s="13" t="s">
        <v>83</v>
      </c>
      <c r="AW225" s="13" t="s">
        <v>30</v>
      </c>
      <c r="AX225" s="13" t="s">
        <v>73</v>
      </c>
      <c r="AY225" s="168" t="s">
        <v>122</v>
      </c>
    </row>
    <row r="226" spans="2:51" s="13" customFormat="1">
      <c r="B226" s="167"/>
      <c r="D226" s="161" t="s">
        <v>131</v>
      </c>
      <c r="E226" s="168" t="s">
        <v>1</v>
      </c>
      <c r="F226" s="169" t="s">
        <v>208</v>
      </c>
      <c r="H226" s="170">
        <v>12.54</v>
      </c>
      <c r="I226" s="171"/>
      <c r="L226" s="167"/>
      <c r="M226" s="172"/>
      <c r="T226" s="173"/>
      <c r="AT226" s="168" t="s">
        <v>131</v>
      </c>
      <c r="AU226" s="168" t="s">
        <v>83</v>
      </c>
      <c r="AV226" s="13" t="s">
        <v>83</v>
      </c>
      <c r="AW226" s="13" t="s">
        <v>30</v>
      </c>
      <c r="AX226" s="13" t="s">
        <v>73</v>
      </c>
      <c r="AY226" s="168" t="s">
        <v>122</v>
      </c>
    </row>
    <row r="227" spans="2:51" s="13" customFormat="1">
      <c r="B227" s="167"/>
      <c r="D227" s="161" t="s">
        <v>131</v>
      </c>
      <c r="E227" s="168" t="s">
        <v>1</v>
      </c>
      <c r="F227" s="169" t="s">
        <v>209</v>
      </c>
      <c r="H227" s="170">
        <v>26.4</v>
      </c>
      <c r="I227" s="171"/>
      <c r="L227" s="167"/>
      <c r="M227" s="172"/>
      <c r="T227" s="173"/>
      <c r="AT227" s="168" t="s">
        <v>131</v>
      </c>
      <c r="AU227" s="168" t="s">
        <v>83</v>
      </c>
      <c r="AV227" s="13" t="s">
        <v>83</v>
      </c>
      <c r="AW227" s="13" t="s">
        <v>30</v>
      </c>
      <c r="AX227" s="13" t="s">
        <v>73</v>
      </c>
      <c r="AY227" s="168" t="s">
        <v>122</v>
      </c>
    </row>
    <row r="228" spans="2:51" s="13" customFormat="1">
      <c r="B228" s="167"/>
      <c r="D228" s="161" t="s">
        <v>131</v>
      </c>
      <c r="E228" s="168" t="s">
        <v>1</v>
      </c>
      <c r="F228" s="169" t="s">
        <v>210</v>
      </c>
      <c r="H228" s="170">
        <v>289.33999999999997</v>
      </c>
      <c r="I228" s="171"/>
      <c r="L228" s="167"/>
      <c r="M228" s="172"/>
      <c r="T228" s="173"/>
      <c r="AT228" s="168" t="s">
        <v>131</v>
      </c>
      <c r="AU228" s="168" t="s">
        <v>83</v>
      </c>
      <c r="AV228" s="13" t="s">
        <v>83</v>
      </c>
      <c r="AW228" s="13" t="s">
        <v>30</v>
      </c>
      <c r="AX228" s="13" t="s">
        <v>73</v>
      </c>
      <c r="AY228" s="168" t="s">
        <v>122</v>
      </c>
    </row>
    <row r="229" spans="2:51" s="13" customFormat="1">
      <c r="B229" s="167"/>
      <c r="D229" s="161" t="s">
        <v>131</v>
      </c>
      <c r="E229" s="168" t="s">
        <v>1</v>
      </c>
      <c r="F229" s="169" t="s">
        <v>211</v>
      </c>
      <c r="H229" s="170">
        <v>7.8</v>
      </c>
      <c r="I229" s="171"/>
      <c r="L229" s="167"/>
      <c r="M229" s="172"/>
      <c r="T229" s="173"/>
      <c r="AT229" s="168" t="s">
        <v>131</v>
      </c>
      <c r="AU229" s="168" t="s">
        <v>83</v>
      </c>
      <c r="AV229" s="13" t="s">
        <v>83</v>
      </c>
      <c r="AW229" s="13" t="s">
        <v>30</v>
      </c>
      <c r="AX229" s="13" t="s">
        <v>73</v>
      </c>
      <c r="AY229" s="168" t="s">
        <v>122</v>
      </c>
    </row>
    <row r="230" spans="2:51" s="13" customFormat="1">
      <c r="B230" s="167"/>
      <c r="D230" s="161" t="s">
        <v>131</v>
      </c>
      <c r="E230" s="168" t="s">
        <v>1</v>
      </c>
      <c r="F230" s="169" t="s">
        <v>212</v>
      </c>
      <c r="H230" s="170">
        <v>11.7</v>
      </c>
      <c r="I230" s="171"/>
      <c r="L230" s="167"/>
      <c r="M230" s="172"/>
      <c r="T230" s="173"/>
      <c r="AT230" s="168" t="s">
        <v>131</v>
      </c>
      <c r="AU230" s="168" t="s">
        <v>83</v>
      </c>
      <c r="AV230" s="13" t="s">
        <v>83</v>
      </c>
      <c r="AW230" s="13" t="s">
        <v>30</v>
      </c>
      <c r="AX230" s="13" t="s">
        <v>73</v>
      </c>
      <c r="AY230" s="168" t="s">
        <v>122</v>
      </c>
    </row>
    <row r="231" spans="2:51" s="13" customFormat="1">
      <c r="B231" s="167"/>
      <c r="D231" s="161" t="s">
        <v>131</v>
      </c>
      <c r="E231" s="168" t="s">
        <v>1</v>
      </c>
      <c r="F231" s="169" t="s">
        <v>213</v>
      </c>
      <c r="H231" s="170">
        <v>22.52</v>
      </c>
      <c r="I231" s="171"/>
      <c r="L231" s="167"/>
      <c r="M231" s="172"/>
      <c r="T231" s="173"/>
      <c r="AT231" s="168" t="s">
        <v>131</v>
      </c>
      <c r="AU231" s="168" t="s">
        <v>83</v>
      </c>
      <c r="AV231" s="13" t="s">
        <v>83</v>
      </c>
      <c r="AW231" s="13" t="s">
        <v>30</v>
      </c>
      <c r="AX231" s="13" t="s">
        <v>73</v>
      </c>
      <c r="AY231" s="168" t="s">
        <v>122</v>
      </c>
    </row>
    <row r="232" spans="2:51" s="13" customFormat="1">
      <c r="B232" s="167"/>
      <c r="D232" s="161" t="s">
        <v>131</v>
      </c>
      <c r="E232" s="168" t="s">
        <v>1</v>
      </c>
      <c r="F232" s="169" t="s">
        <v>214</v>
      </c>
      <c r="H232" s="170">
        <v>4.0599999999999996</v>
      </c>
      <c r="I232" s="171"/>
      <c r="L232" s="167"/>
      <c r="M232" s="172"/>
      <c r="T232" s="173"/>
      <c r="AT232" s="168" t="s">
        <v>131</v>
      </c>
      <c r="AU232" s="168" t="s">
        <v>83</v>
      </c>
      <c r="AV232" s="13" t="s">
        <v>83</v>
      </c>
      <c r="AW232" s="13" t="s">
        <v>30</v>
      </c>
      <c r="AX232" s="13" t="s">
        <v>73</v>
      </c>
      <c r="AY232" s="168" t="s">
        <v>122</v>
      </c>
    </row>
    <row r="233" spans="2:51" s="13" customFormat="1">
      <c r="B233" s="167"/>
      <c r="D233" s="161" t="s">
        <v>131</v>
      </c>
      <c r="E233" s="168" t="s">
        <v>1</v>
      </c>
      <c r="F233" s="169" t="s">
        <v>215</v>
      </c>
      <c r="H233" s="170">
        <v>9.3800000000000008</v>
      </c>
      <c r="I233" s="171"/>
      <c r="L233" s="167"/>
      <c r="M233" s="172"/>
      <c r="T233" s="173"/>
      <c r="AT233" s="168" t="s">
        <v>131</v>
      </c>
      <c r="AU233" s="168" t="s">
        <v>83</v>
      </c>
      <c r="AV233" s="13" t="s">
        <v>83</v>
      </c>
      <c r="AW233" s="13" t="s">
        <v>30</v>
      </c>
      <c r="AX233" s="13" t="s">
        <v>73</v>
      </c>
      <c r="AY233" s="168" t="s">
        <v>122</v>
      </c>
    </row>
    <row r="234" spans="2:51" s="13" customFormat="1">
      <c r="B234" s="167"/>
      <c r="D234" s="161" t="s">
        <v>131</v>
      </c>
      <c r="E234" s="168" t="s">
        <v>1</v>
      </c>
      <c r="F234" s="169" t="s">
        <v>216</v>
      </c>
      <c r="H234" s="170">
        <v>7.94</v>
      </c>
      <c r="I234" s="171"/>
      <c r="L234" s="167"/>
      <c r="M234" s="172"/>
      <c r="T234" s="173"/>
      <c r="AT234" s="168" t="s">
        <v>131</v>
      </c>
      <c r="AU234" s="168" t="s">
        <v>83</v>
      </c>
      <c r="AV234" s="13" t="s">
        <v>83</v>
      </c>
      <c r="AW234" s="13" t="s">
        <v>30</v>
      </c>
      <c r="AX234" s="13" t="s">
        <v>73</v>
      </c>
      <c r="AY234" s="168" t="s">
        <v>122</v>
      </c>
    </row>
    <row r="235" spans="2:51" s="13" customFormat="1">
      <c r="B235" s="167"/>
      <c r="D235" s="161" t="s">
        <v>131</v>
      </c>
      <c r="E235" s="168" t="s">
        <v>1</v>
      </c>
      <c r="F235" s="169" t="s">
        <v>217</v>
      </c>
      <c r="H235" s="170">
        <v>184</v>
      </c>
      <c r="I235" s="171"/>
      <c r="L235" s="167"/>
      <c r="M235" s="172"/>
      <c r="T235" s="173"/>
      <c r="AT235" s="168" t="s">
        <v>131</v>
      </c>
      <c r="AU235" s="168" t="s">
        <v>83</v>
      </c>
      <c r="AV235" s="13" t="s">
        <v>83</v>
      </c>
      <c r="AW235" s="13" t="s">
        <v>30</v>
      </c>
      <c r="AX235" s="13" t="s">
        <v>73</v>
      </c>
      <c r="AY235" s="168" t="s">
        <v>122</v>
      </c>
    </row>
    <row r="236" spans="2:51" s="13" customFormat="1">
      <c r="B236" s="167"/>
      <c r="D236" s="161" t="s">
        <v>131</v>
      </c>
      <c r="E236" s="168" t="s">
        <v>1</v>
      </c>
      <c r="F236" s="169" t="s">
        <v>218</v>
      </c>
      <c r="H236" s="170">
        <v>23.12</v>
      </c>
      <c r="I236" s="171"/>
      <c r="L236" s="167"/>
      <c r="M236" s="172"/>
      <c r="T236" s="173"/>
      <c r="AT236" s="168" t="s">
        <v>131</v>
      </c>
      <c r="AU236" s="168" t="s">
        <v>83</v>
      </c>
      <c r="AV236" s="13" t="s">
        <v>83</v>
      </c>
      <c r="AW236" s="13" t="s">
        <v>30</v>
      </c>
      <c r="AX236" s="13" t="s">
        <v>73</v>
      </c>
      <c r="AY236" s="168" t="s">
        <v>122</v>
      </c>
    </row>
    <row r="237" spans="2:51" s="13" customFormat="1">
      <c r="B237" s="167"/>
      <c r="D237" s="161" t="s">
        <v>131</v>
      </c>
      <c r="E237" s="168" t="s">
        <v>1</v>
      </c>
      <c r="F237" s="169" t="s">
        <v>219</v>
      </c>
      <c r="H237" s="170">
        <v>99.04</v>
      </c>
      <c r="I237" s="171"/>
      <c r="L237" s="167"/>
      <c r="M237" s="172"/>
      <c r="T237" s="173"/>
      <c r="AT237" s="168" t="s">
        <v>131</v>
      </c>
      <c r="AU237" s="168" t="s">
        <v>83</v>
      </c>
      <c r="AV237" s="13" t="s">
        <v>83</v>
      </c>
      <c r="AW237" s="13" t="s">
        <v>30</v>
      </c>
      <c r="AX237" s="13" t="s">
        <v>73</v>
      </c>
      <c r="AY237" s="168" t="s">
        <v>122</v>
      </c>
    </row>
    <row r="238" spans="2:51" s="13" customFormat="1">
      <c r="B238" s="167"/>
      <c r="D238" s="161" t="s">
        <v>131</v>
      </c>
      <c r="E238" s="168" t="s">
        <v>1</v>
      </c>
      <c r="F238" s="169" t="s">
        <v>220</v>
      </c>
      <c r="H238" s="170">
        <v>41.36</v>
      </c>
      <c r="I238" s="171"/>
      <c r="L238" s="167"/>
      <c r="M238" s="172"/>
      <c r="T238" s="173"/>
      <c r="AT238" s="168" t="s">
        <v>131</v>
      </c>
      <c r="AU238" s="168" t="s">
        <v>83</v>
      </c>
      <c r="AV238" s="13" t="s">
        <v>83</v>
      </c>
      <c r="AW238" s="13" t="s">
        <v>30</v>
      </c>
      <c r="AX238" s="13" t="s">
        <v>73</v>
      </c>
      <c r="AY238" s="168" t="s">
        <v>122</v>
      </c>
    </row>
    <row r="239" spans="2:51" s="15" customFormat="1">
      <c r="B239" s="181"/>
      <c r="D239" s="161" t="s">
        <v>131</v>
      </c>
      <c r="E239" s="182" t="s">
        <v>1</v>
      </c>
      <c r="F239" s="183" t="s">
        <v>195</v>
      </c>
      <c r="H239" s="184">
        <v>1093.68</v>
      </c>
      <c r="I239" s="185"/>
      <c r="L239" s="181"/>
      <c r="M239" s="186"/>
      <c r="T239" s="187"/>
      <c r="AT239" s="182" t="s">
        <v>131</v>
      </c>
      <c r="AU239" s="182" t="s">
        <v>83</v>
      </c>
      <c r="AV239" s="15" t="s">
        <v>129</v>
      </c>
      <c r="AW239" s="15" t="s">
        <v>30</v>
      </c>
      <c r="AX239" s="15" t="s">
        <v>81</v>
      </c>
      <c r="AY239" s="182" t="s">
        <v>122</v>
      </c>
    </row>
    <row r="240" spans="2:51" s="13" customFormat="1">
      <c r="B240" s="167"/>
      <c r="D240" s="161" t="s">
        <v>131</v>
      </c>
      <c r="F240" s="169" t="s">
        <v>226</v>
      </c>
      <c r="H240" s="170">
        <v>1148.364</v>
      </c>
      <c r="I240" s="171"/>
      <c r="L240" s="167"/>
      <c r="M240" s="172"/>
      <c r="T240" s="173"/>
      <c r="AT240" s="168" t="s">
        <v>131</v>
      </c>
      <c r="AU240" s="168" t="s">
        <v>83</v>
      </c>
      <c r="AV240" s="13" t="s">
        <v>83</v>
      </c>
      <c r="AW240" s="13" t="s">
        <v>3</v>
      </c>
      <c r="AX240" s="13" t="s">
        <v>81</v>
      </c>
      <c r="AY240" s="168" t="s">
        <v>122</v>
      </c>
    </row>
    <row r="241" spans="2:65" s="1" customFormat="1" ht="21.75" customHeight="1">
      <c r="B241" s="145"/>
      <c r="C241" s="146" t="s">
        <v>227</v>
      </c>
      <c r="D241" s="146" t="s">
        <v>125</v>
      </c>
      <c r="E241" s="147" t="s">
        <v>228</v>
      </c>
      <c r="F241" s="148" t="s">
        <v>229</v>
      </c>
      <c r="G241" s="149" t="s">
        <v>128</v>
      </c>
      <c r="H241" s="150">
        <v>33.436999999999998</v>
      </c>
      <c r="I241" s="151"/>
      <c r="J241" s="152">
        <f>ROUND(I241*H241,2)</f>
        <v>0</v>
      </c>
      <c r="K241" s="153"/>
      <c r="L241" s="32"/>
      <c r="M241" s="154" t="s">
        <v>1</v>
      </c>
      <c r="N241" s="155" t="s">
        <v>38</v>
      </c>
      <c r="P241" s="156">
        <f>O241*H241</f>
        <v>0</v>
      </c>
      <c r="Q241" s="156">
        <v>9.4400000000000005E-3</v>
      </c>
      <c r="R241" s="156">
        <f>Q241*H241</f>
        <v>0.31564527999999997</v>
      </c>
      <c r="S241" s="156">
        <v>0</v>
      </c>
      <c r="T241" s="157">
        <f>S241*H241</f>
        <v>0</v>
      </c>
      <c r="AR241" s="158" t="s">
        <v>129</v>
      </c>
      <c r="AT241" s="158" t="s">
        <v>125</v>
      </c>
      <c r="AU241" s="158" t="s">
        <v>83</v>
      </c>
      <c r="AY241" s="17" t="s">
        <v>122</v>
      </c>
      <c r="BE241" s="159">
        <f>IF(N241="základní",J241,0)</f>
        <v>0</v>
      </c>
      <c r="BF241" s="159">
        <f>IF(N241="snížená",J241,0)</f>
        <v>0</v>
      </c>
      <c r="BG241" s="159">
        <f>IF(N241="zákl. přenesená",J241,0)</f>
        <v>0</v>
      </c>
      <c r="BH241" s="159">
        <f>IF(N241="sníž. přenesená",J241,0)</f>
        <v>0</v>
      </c>
      <c r="BI241" s="159">
        <f>IF(N241="nulová",J241,0)</f>
        <v>0</v>
      </c>
      <c r="BJ241" s="17" t="s">
        <v>81</v>
      </c>
      <c r="BK241" s="159">
        <f>ROUND(I241*H241,2)</f>
        <v>0</v>
      </c>
      <c r="BL241" s="17" t="s">
        <v>129</v>
      </c>
      <c r="BM241" s="158" t="s">
        <v>230</v>
      </c>
    </row>
    <row r="242" spans="2:65" s="12" customFormat="1">
      <c r="B242" s="160"/>
      <c r="D242" s="161" t="s">
        <v>131</v>
      </c>
      <c r="E242" s="162" t="s">
        <v>1</v>
      </c>
      <c r="F242" s="163" t="s">
        <v>199</v>
      </c>
      <c r="H242" s="162" t="s">
        <v>1</v>
      </c>
      <c r="I242" s="164"/>
      <c r="L242" s="160"/>
      <c r="M242" s="165"/>
      <c r="T242" s="166"/>
      <c r="AT242" s="162" t="s">
        <v>131</v>
      </c>
      <c r="AU242" s="162" t="s">
        <v>83</v>
      </c>
      <c r="AV242" s="12" t="s">
        <v>81</v>
      </c>
      <c r="AW242" s="12" t="s">
        <v>30</v>
      </c>
      <c r="AX242" s="12" t="s">
        <v>73</v>
      </c>
      <c r="AY242" s="162" t="s">
        <v>122</v>
      </c>
    </row>
    <row r="243" spans="2:65" s="12" customFormat="1">
      <c r="B243" s="160"/>
      <c r="D243" s="161" t="s">
        <v>131</v>
      </c>
      <c r="E243" s="162" t="s">
        <v>1</v>
      </c>
      <c r="F243" s="163" t="s">
        <v>231</v>
      </c>
      <c r="H243" s="162" t="s">
        <v>1</v>
      </c>
      <c r="I243" s="164"/>
      <c r="L243" s="160"/>
      <c r="M243" s="165"/>
      <c r="T243" s="166"/>
      <c r="AT243" s="162" t="s">
        <v>131</v>
      </c>
      <c r="AU243" s="162" t="s">
        <v>83</v>
      </c>
      <c r="AV243" s="12" t="s">
        <v>81</v>
      </c>
      <c r="AW243" s="12" t="s">
        <v>30</v>
      </c>
      <c r="AX243" s="12" t="s">
        <v>73</v>
      </c>
      <c r="AY243" s="162" t="s">
        <v>122</v>
      </c>
    </row>
    <row r="244" spans="2:65" s="13" customFormat="1">
      <c r="B244" s="167"/>
      <c r="D244" s="161" t="s">
        <v>131</v>
      </c>
      <c r="E244" s="168" t="s">
        <v>1</v>
      </c>
      <c r="F244" s="169" t="s">
        <v>201</v>
      </c>
      <c r="H244" s="170">
        <v>33.436999999999998</v>
      </c>
      <c r="I244" s="171"/>
      <c r="L244" s="167"/>
      <c r="M244" s="172"/>
      <c r="T244" s="173"/>
      <c r="AT244" s="168" t="s">
        <v>131</v>
      </c>
      <c r="AU244" s="168" t="s">
        <v>83</v>
      </c>
      <c r="AV244" s="13" t="s">
        <v>83</v>
      </c>
      <c r="AW244" s="13" t="s">
        <v>30</v>
      </c>
      <c r="AX244" s="13" t="s">
        <v>73</v>
      </c>
      <c r="AY244" s="168" t="s">
        <v>122</v>
      </c>
    </row>
    <row r="245" spans="2:65" s="15" customFormat="1">
      <c r="B245" s="181"/>
      <c r="D245" s="161" t="s">
        <v>131</v>
      </c>
      <c r="E245" s="182" t="s">
        <v>1</v>
      </c>
      <c r="F245" s="183" t="s">
        <v>195</v>
      </c>
      <c r="H245" s="184">
        <v>33.436999999999998</v>
      </c>
      <c r="I245" s="185"/>
      <c r="L245" s="181"/>
      <c r="M245" s="186"/>
      <c r="T245" s="187"/>
      <c r="AT245" s="182" t="s">
        <v>131</v>
      </c>
      <c r="AU245" s="182" t="s">
        <v>83</v>
      </c>
      <c r="AV245" s="15" t="s">
        <v>129</v>
      </c>
      <c r="AW245" s="15" t="s">
        <v>30</v>
      </c>
      <c r="AX245" s="15" t="s">
        <v>81</v>
      </c>
      <c r="AY245" s="182" t="s">
        <v>122</v>
      </c>
    </row>
    <row r="246" spans="2:65" s="1" customFormat="1" ht="21.75" customHeight="1">
      <c r="B246" s="145"/>
      <c r="C246" s="188" t="s">
        <v>123</v>
      </c>
      <c r="D246" s="188" t="s">
        <v>221</v>
      </c>
      <c r="E246" s="189" t="s">
        <v>232</v>
      </c>
      <c r="F246" s="190" t="s">
        <v>233</v>
      </c>
      <c r="G246" s="191" t="s">
        <v>128</v>
      </c>
      <c r="H246" s="192">
        <v>34.106000000000002</v>
      </c>
      <c r="I246" s="193"/>
      <c r="J246" s="194">
        <f>ROUND(I246*H246,2)</f>
        <v>0</v>
      </c>
      <c r="K246" s="195"/>
      <c r="L246" s="196"/>
      <c r="M246" s="197" t="s">
        <v>1</v>
      </c>
      <c r="N246" s="198" t="s">
        <v>38</v>
      </c>
      <c r="P246" s="156">
        <f>O246*H246</f>
        <v>0</v>
      </c>
      <c r="Q246" s="156">
        <v>1.7999999999999999E-2</v>
      </c>
      <c r="R246" s="156">
        <f>Q246*H246</f>
        <v>0.61390800000000001</v>
      </c>
      <c r="S246" s="156">
        <v>0</v>
      </c>
      <c r="T246" s="157">
        <f>S246*H246</f>
        <v>0</v>
      </c>
      <c r="AR246" s="158" t="s">
        <v>224</v>
      </c>
      <c r="AT246" s="158" t="s">
        <v>221</v>
      </c>
      <c r="AU246" s="158" t="s">
        <v>83</v>
      </c>
      <c r="AY246" s="17" t="s">
        <v>122</v>
      </c>
      <c r="BE246" s="159">
        <f>IF(N246="základní",J246,0)</f>
        <v>0</v>
      </c>
      <c r="BF246" s="159">
        <f>IF(N246="snížená",J246,0)</f>
        <v>0</v>
      </c>
      <c r="BG246" s="159">
        <f>IF(N246="zákl. přenesená",J246,0)</f>
        <v>0</v>
      </c>
      <c r="BH246" s="159">
        <f>IF(N246="sníž. přenesená",J246,0)</f>
        <v>0</v>
      </c>
      <c r="BI246" s="159">
        <f>IF(N246="nulová",J246,0)</f>
        <v>0</v>
      </c>
      <c r="BJ246" s="17" t="s">
        <v>81</v>
      </c>
      <c r="BK246" s="159">
        <f>ROUND(I246*H246,2)</f>
        <v>0</v>
      </c>
      <c r="BL246" s="17" t="s">
        <v>129</v>
      </c>
      <c r="BM246" s="158" t="s">
        <v>234</v>
      </c>
    </row>
    <row r="247" spans="2:65" s="12" customFormat="1">
      <c r="B247" s="160"/>
      <c r="D247" s="161" t="s">
        <v>131</v>
      </c>
      <c r="E247" s="162" t="s">
        <v>1</v>
      </c>
      <c r="F247" s="163" t="s">
        <v>199</v>
      </c>
      <c r="H247" s="162" t="s">
        <v>1</v>
      </c>
      <c r="I247" s="164"/>
      <c r="L247" s="160"/>
      <c r="M247" s="165"/>
      <c r="T247" s="166"/>
      <c r="AT247" s="162" t="s">
        <v>131</v>
      </c>
      <c r="AU247" s="162" t="s">
        <v>83</v>
      </c>
      <c r="AV247" s="12" t="s">
        <v>81</v>
      </c>
      <c r="AW247" s="12" t="s">
        <v>30</v>
      </c>
      <c r="AX247" s="12" t="s">
        <v>73</v>
      </c>
      <c r="AY247" s="162" t="s">
        <v>122</v>
      </c>
    </row>
    <row r="248" spans="2:65" s="12" customFormat="1">
      <c r="B248" s="160"/>
      <c r="D248" s="161" t="s">
        <v>131</v>
      </c>
      <c r="E248" s="162" t="s">
        <v>1</v>
      </c>
      <c r="F248" s="163" t="s">
        <v>231</v>
      </c>
      <c r="H248" s="162" t="s">
        <v>1</v>
      </c>
      <c r="I248" s="164"/>
      <c r="L248" s="160"/>
      <c r="M248" s="165"/>
      <c r="T248" s="166"/>
      <c r="AT248" s="162" t="s">
        <v>131</v>
      </c>
      <c r="AU248" s="162" t="s">
        <v>83</v>
      </c>
      <c r="AV248" s="12" t="s">
        <v>81</v>
      </c>
      <c r="AW248" s="12" t="s">
        <v>30</v>
      </c>
      <c r="AX248" s="12" t="s">
        <v>73</v>
      </c>
      <c r="AY248" s="162" t="s">
        <v>122</v>
      </c>
    </row>
    <row r="249" spans="2:65" s="13" customFormat="1">
      <c r="B249" s="167"/>
      <c r="D249" s="161" t="s">
        <v>131</v>
      </c>
      <c r="E249" s="168" t="s">
        <v>1</v>
      </c>
      <c r="F249" s="169" t="s">
        <v>201</v>
      </c>
      <c r="H249" s="170">
        <v>33.436999999999998</v>
      </c>
      <c r="I249" s="171"/>
      <c r="L249" s="167"/>
      <c r="M249" s="172"/>
      <c r="T249" s="173"/>
      <c r="AT249" s="168" t="s">
        <v>131</v>
      </c>
      <c r="AU249" s="168" t="s">
        <v>83</v>
      </c>
      <c r="AV249" s="13" t="s">
        <v>83</v>
      </c>
      <c r="AW249" s="13" t="s">
        <v>30</v>
      </c>
      <c r="AX249" s="13" t="s">
        <v>73</v>
      </c>
      <c r="AY249" s="168" t="s">
        <v>122</v>
      </c>
    </row>
    <row r="250" spans="2:65" s="15" customFormat="1">
      <c r="B250" s="181"/>
      <c r="D250" s="161" t="s">
        <v>131</v>
      </c>
      <c r="E250" s="182" t="s">
        <v>1</v>
      </c>
      <c r="F250" s="183" t="s">
        <v>195</v>
      </c>
      <c r="H250" s="184">
        <v>33.436999999999998</v>
      </c>
      <c r="I250" s="185"/>
      <c r="L250" s="181"/>
      <c r="M250" s="186"/>
      <c r="T250" s="187"/>
      <c r="AT250" s="182" t="s">
        <v>131</v>
      </c>
      <c r="AU250" s="182" t="s">
        <v>83</v>
      </c>
      <c r="AV250" s="15" t="s">
        <v>129</v>
      </c>
      <c r="AW250" s="15" t="s">
        <v>30</v>
      </c>
      <c r="AX250" s="15" t="s">
        <v>81</v>
      </c>
      <c r="AY250" s="182" t="s">
        <v>122</v>
      </c>
    </row>
    <row r="251" spans="2:65" s="13" customFormat="1">
      <c r="B251" s="167"/>
      <c r="D251" s="161" t="s">
        <v>131</v>
      </c>
      <c r="F251" s="169" t="s">
        <v>235</v>
      </c>
      <c r="H251" s="170">
        <v>34.106000000000002</v>
      </c>
      <c r="I251" s="171"/>
      <c r="L251" s="167"/>
      <c r="M251" s="172"/>
      <c r="T251" s="173"/>
      <c r="AT251" s="168" t="s">
        <v>131</v>
      </c>
      <c r="AU251" s="168" t="s">
        <v>83</v>
      </c>
      <c r="AV251" s="13" t="s">
        <v>83</v>
      </c>
      <c r="AW251" s="13" t="s">
        <v>3</v>
      </c>
      <c r="AX251" s="13" t="s">
        <v>81</v>
      </c>
      <c r="AY251" s="168" t="s">
        <v>122</v>
      </c>
    </row>
    <row r="252" spans="2:65" s="1" customFormat="1" ht="21.75" customHeight="1">
      <c r="B252" s="145"/>
      <c r="C252" s="146" t="s">
        <v>236</v>
      </c>
      <c r="D252" s="146" t="s">
        <v>125</v>
      </c>
      <c r="E252" s="147" t="s">
        <v>237</v>
      </c>
      <c r="F252" s="148" t="s">
        <v>238</v>
      </c>
      <c r="G252" s="149" t="s">
        <v>128</v>
      </c>
      <c r="H252" s="150">
        <v>33.436999999999998</v>
      </c>
      <c r="I252" s="151"/>
      <c r="J252" s="152">
        <f>ROUND(I252*H252,2)</f>
        <v>0</v>
      </c>
      <c r="K252" s="153"/>
      <c r="L252" s="32"/>
      <c r="M252" s="154" t="s">
        <v>1</v>
      </c>
      <c r="N252" s="155" t="s">
        <v>38</v>
      </c>
      <c r="P252" s="156">
        <f>O252*H252</f>
        <v>0</v>
      </c>
      <c r="Q252" s="156">
        <v>6.0000000000000002E-5</v>
      </c>
      <c r="R252" s="156">
        <f>Q252*H252</f>
        <v>2.00622E-3</v>
      </c>
      <c r="S252" s="156">
        <v>0</v>
      </c>
      <c r="T252" s="157">
        <f>S252*H252</f>
        <v>0</v>
      </c>
      <c r="AR252" s="158" t="s">
        <v>129</v>
      </c>
      <c r="AT252" s="158" t="s">
        <v>125</v>
      </c>
      <c r="AU252" s="158" t="s">
        <v>83</v>
      </c>
      <c r="AY252" s="17" t="s">
        <v>122</v>
      </c>
      <c r="BE252" s="159">
        <f>IF(N252="základní",J252,0)</f>
        <v>0</v>
      </c>
      <c r="BF252" s="159">
        <f>IF(N252="snížená",J252,0)</f>
        <v>0</v>
      </c>
      <c r="BG252" s="159">
        <f>IF(N252="zákl. přenesená",J252,0)</f>
        <v>0</v>
      </c>
      <c r="BH252" s="159">
        <f>IF(N252="sníž. přenesená",J252,0)</f>
        <v>0</v>
      </c>
      <c r="BI252" s="159">
        <f>IF(N252="nulová",J252,0)</f>
        <v>0</v>
      </c>
      <c r="BJ252" s="17" t="s">
        <v>81</v>
      </c>
      <c r="BK252" s="159">
        <f>ROUND(I252*H252,2)</f>
        <v>0</v>
      </c>
      <c r="BL252" s="17" t="s">
        <v>129</v>
      </c>
      <c r="BM252" s="158" t="s">
        <v>239</v>
      </c>
    </row>
    <row r="253" spans="2:65" s="12" customFormat="1">
      <c r="B253" s="160"/>
      <c r="D253" s="161" t="s">
        <v>131</v>
      </c>
      <c r="E253" s="162" t="s">
        <v>1</v>
      </c>
      <c r="F253" s="163" t="s">
        <v>199</v>
      </c>
      <c r="H253" s="162" t="s">
        <v>1</v>
      </c>
      <c r="I253" s="164"/>
      <c r="L253" s="160"/>
      <c r="M253" s="165"/>
      <c r="T253" s="166"/>
      <c r="AT253" s="162" t="s">
        <v>131</v>
      </c>
      <c r="AU253" s="162" t="s">
        <v>83</v>
      </c>
      <c r="AV253" s="12" t="s">
        <v>81</v>
      </c>
      <c r="AW253" s="12" t="s">
        <v>30</v>
      </c>
      <c r="AX253" s="12" t="s">
        <v>73</v>
      </c>
      <c r="AY253" s="162" t="s">
        <v>122</v>
      </c>
    </row>
    <row r="254" spans="2:65" s="12" customFormat="1">
      <c r="B254" s="160"/>
      <c r="D254" s="161" t="s">
        <v>131</v>
      </c>
      <c r="E254" s="162" t="s">
        <v>1</v>
      </c>
      <c r="F254" s="163" t="s">
        <v>231</v>
      </c>
      <c r="H254" s="162" t="s">
        <v>1</v>
      </c>
      <c r="I254" s="164"/>
      <c r="L254" s="160"/>
      <c r="M254" s="165"/>
      <c r="T254" s="166"/>
      <c r="AT254" s="162" t="s">
        <v>131</v>
      </c>
      <c r="AU254" s="162" t="s">
        <v>83</v>
      </c>
      <c r="AV254" s="12" t="s">
        <v>81</v>
      </c>
      <c r="AW254" s="12" t="s">
        <v>30</v>
      </c>
      <c r="AX254" s="12" t="s">
        <v>73</v>
      </c>
      <c r="AY254" s="162" t="s">
        <v>122</v>
      </c>
    </row>
    <row r="255" spans="2:65" s="13" customFormat="1">
      <c r="B255" s="167"/>
      <c r="D255" s="161" t="s">
        <v>131</v>
      </c>
      <c r="E255" s="168" t="s">
        <v>1</v>
      </c>
      <c r="F255" s="169" t="s">
        <v>201</v>
      </c>
      <c r="H255" s="170">
        <v>33.436999999999998</v>
      </c>
      <c r="I255" s="171"/>
      <c r="L255" s="167"/>
      <c r="M255" s="172"/>
      <c r="T255" s="173"/>
      <c r="AT255" s="168" t="s">
        <v>131</v>
      </c>
      <c r="AU255" s="168" t="s">
        <v>83</v>
      </c>
      <c r="AV255" s="13" t="s">
        <v>83</v>
      </c>
      <c r="AW255" s="13" t="s">
        <v>30</v>
      </c>
      <c r="AX255" s="13" t="s">
        <v>73</v>
      </c>
      <c r="AY255" s="168" t="s">
        <v>122</v>
      </c>
    </row>
    <row r="256" spans="2:65" s="15" customFormat="1">
      <c r="B256" s="181"/>
      <c r="D256" s="161" t="s">
        <v>131</v>
      </c>
      <c r="E256" s="182" t="s">
        <v>1</v>
      </c>
      <c r="F256" s="183" t="s">
        <v>195</v>
      </c>
      <c r="H256" s="184">
        <v>33.436999999999998</v>
      </c>
      <c r="I256" s="185"/>
      <c r="L256" s="181"/>
      <c r="M256" s="186"/>
      <c r="T256" s="187"/>
      <c r="AT256" s="182" t="s">
        <v>131</v>
      </c>
      <c r="AU256" s="182" t="s">
        <v>83</v>
      </c>
      <c r="AV256" s="15" t="s">
        <v>129</v>
      </c>
      <c r="AW256" s="15" t="s">
        <v>30</v>
      </c>
      <c r="AX256" s="15" t="s">
        <v>81</v>
      </c>
      <c r="AY256" s="182" t="s">
        <v>122</v>
      </c>
    </row>
    <row r="257" spans="2:65" s="1" customFormat="1" ht="16.5" customHeight="1">
      <c r="B257" s="145"/>
      <c r="C257" s="146" t="s">
        <v>224</v>
      </c>
      <c r="D257" s="146" t="s">
        <v>125</v>
      </c>
      <c r="E257" s="147" t="s">
        <v>240</v>
      </c>
      <c r="F257" s="148" t="s">
        <v>241</v>
      </c>
      <c r="G257" s="149" t="s">
        <v>204</v>
      </c>
      <c r="H257" s="150">
        <v>21.1</v>
      </c>
      <c r="I257" s="151"/>
      <c r="J257" s="152">
        <f>ROUND(I257*H257,2)</f>
        <v>0</v>
      </c>
      <c r="K257" s="153"/>
      <c r="L257" s="32"/>
      <c r="M257" s="154" t="s">
        <v>1</v>
      </c>
      <c r="N257" s="155" t="s">
        <v>38</v>
      </c>
      <c r="P257" s="156">
        <f>O257*H257</f>
        <v>0</v>
      </c>
      <c r="Q257" s="156">
        <v>2.5000000000000001E-4</v>
      </c>
      <c r="R257" s="156">
        <f>Q257*H257</f>
        <v>5.2750000000000002E-3</v>
      </c>
      <c r="S257" s="156">
        <v>0</v>
      </c>
      <c r="T257" s="157">
        <f>S257*H257</f>
        <v>0</v>
      </c>
      <c r="AR257" s="158" t="s">
        <v>129</v>
      </c>
      <c r="AT257" s="158" t="s">
        <v>125</v>
      </c>
      <c r="AU257" s="158" t="s">
        <v>83</v>
      </c>
      <c r="AY257" s="17" t="s">
        <v>122</v>
      </c>
      <c r="BE257" s="159">
        <f>IF(N257="základní",J257,0)</f>
        <v>0</v>
      </c>
      <c r="BF257" s="159">
        <f>IF(N257="snížená",J257,0)</f>
        <v>0</v>
      </c>
      <c r="BG257" s="159">
        <f>IF(N257="zákl. přenesená",J257,0)</f>
        <v>0</v>
      </c>
      <c r="BH257" s="159">
        <f>IF(N257="sníž. přenesená",J257,0)</f>
        <v>0</v>
      </c>
      <c r="BI257" s="159">
        <f>IF(N257="nulová",J257,0)</f>
        <v>0</v>
      </c>
      <c r="BJ257" s="17" t="s">
        <v>81</v>
      </c>
      <c r="BK257" s="159">
        <f>ROUND(I257*H257,2)</f>
        <v>0</v>
      </c>
      <c r="BL257" s="17" t="s">
        <v>129</v>
      </c>
      <c r="BM257" s="158" t="s">
        <v>242</v>
      </c>
    </row>
    <row r="258" spans="2:65" s="12" customFormat="1">
      <c r="B258" s="160"/>
      <c r="D258" s="161" t="s">
        <v>131</v>
      </c>
      <c r="E258" s="162" t="s">
        <v>1</v>
      </c>
      <c r="F258" s="163" t="s">
        <v>199</v>
      </c>
      <c r="H258" s="162" t="s">
        <v>1</v>
      </c>
      <c r="I258" s="164"/>
      <c r="L258" s="160"/>
      <c r="M258" s="165"/>
      <c r="T258" s="166"/>
      <c r="AT258" s="162" t="s">
        <v>131</v>
      </c>
      <c r="AU258" s="162" t="s">
        <v>83</v>
      </c>
      <c r="AV258" s="12" t="s">
        <v>81</v>
      </c>
      <c r="AW258" s="12" t="s">
        <v>30</v>
      </c>
      <c r="AX258" s="12" t="s">
        <v>73</v>
      </c>
      <c r="AY258" s="162" t="s">
        <v>122</v>
      </c>
    </row>
    <row r="259" spans="2:65" s="12" customFormat="1">
      <c r="B259" s="160"/>
      <c r="D259" s="161" t="s">
        <v>131</v>
      </c>
      <c r="E259" s="162" t="s">
        <v>1</v>
      </c>
      <c r="F259" s="163" t="s">
        <v>243</v>
      </c>
      <c r="H259" s="162" t="s">
        <v>1</v>
      </c>
      <c r="I259" s="164"/>
      <c r="L259" s="160"/>
      <c r="M259" s="165"/>
      <c r="T259" s="166"/>
      <c r="AT259" s="162" t="s">
        <v>131</v>
      </c>
      <c r="AU259" s="162" t="s">
        <v>83</v>
      </c>
      <c r="AV259" s="12" t="s">
        <v>81</v>
      </c>
      <c r="AW259" s="12" t="s">
        <v>30</v>
      </c>
      <c r="AX259" s="12" t="s">
        <v>73</v>
      </c>
      <c r="AY259" s="162" t="s">
        <v>122</v>
      </c>
    </row>
    <row r="260" spans="2:65" s="13" customFormat="1">
      <c r="B260" s="167"/>
      <c r="D260" s="161" t="s">
        <v>131</v>
      </c>
      <c r="E260" s="168" t="s">
        <v>1</v>
      </c>
      <c r="F260" s="169" t="s">
        <v>244</v>
      </c>
      <c r="H260" s="170">
        <v>21.1</v>
      </c>
      <c r="I260" s="171"/>
      <c r="L260" s="167"/>
      <c r="M260" s="172"/>
      <c r="T260" s="173"/>
      <c r="AT260" s="168" t="s">
        <v>131</v>
      </c>
      <c r="AU260" s="168" t="s">
        <v>83</v>
      </c>
      <c r="AV260" s="13" t="s">
        <v>83</v>
      </c>
      <c r="AW260" s="13" t="s">
        <v>30</v>
      </c>
      <c r="AX260" s="13" t="s">
        <v>73</v>
      </c>
      <c r="AY260" s="168" t="s">
        <v>122</v>
      </c>
    </row>
    <row r="261" spans="2:65" s="15" customFormat="1">
      <c r="B261" s="181"/>
      <c r="D261" s="161" t="s">
        <v>131</v>
      </c>
      <c r="E261" s="182" t="s">
        <v>1</v>
      </c>
      <c r="F261" s="183" t="s">
        <v>195</v>
      </c>
      <c r="H261" s="184">
        <v>21.1</v>
      </c>
      <c r="I261" s="185"/>
      <c r="L261" s="181"/>
      <c r="M261" s="186"/>
      <c r="T261" s="187"/>
      <c r="AT261" s="182" t="s">
        <v>131</v>
      </c>
      <c r="AU261" s="182" t="s">
        <v>83</v>
      </c>
      <c r="AV261" s="15" t="s">
        <v>129</v>
      </c>
      <c r="AW261" s="15" t="s">
        <v>30</v>
      </c>
      <c r="AX261" s="15" t="s">
        <v>81</v>
      </c>
      <c r="AY261" s="182" t="s">
        <v>122</v>
      </c>
    </row>
    <row r="262" spans="2:65" s="1" customFormat="1" ht="21.75" customHeight="1">
      <c r="B262" s="145"/>
      <c r="C262" s="188" t="s">
        <v>245</v>
      </c>
      <c r="D262" s="188" t="s">
        <v>221</v>
      </c>
      <c r="E262" s="189" t="s">
        <v>246</v>
      </c>
      <c r="F262" s="190" t="s">
        <v>247</v>
      </c>
      <c r="G262" s="191" t="s">
        <v>204</v>
      </c>
      <c r="H262" s="192">
        <v>22.155000000000001</v>
      </c>
      <c r="I262" s="193"/>
      <c r="J262" s="194">
        <f>ROUND(I262*H262,2)</f>
        <v>0</v>
      </c>
      <c r="K262" s="195"/>
      <c r="L262" s="196"/>
      <c r="M262" s="197" t="s">
        <v>1</v>
      </c>
      <c r="N262" s="198" t="s">
        <v>38</v>
      </c>
      <c r="P262" s="156">
        <f>O262*H262</f>
        <v>0</v>
      </c>
      <c r="Q262" s="156">
        <v>1E-4</v>
      </c>
      <c r="R262" s="156">
        <f>Q262*H262</f>
        <v>2.2155E-3</v>
      </c>
      <c r="S262" s="156">
        <v>0</v>
      </c>
      <c r="T262" s="157">
        <f>S262*H262</f>
        <v>0</v>
      </c>
      <c r="AR262" s="158" t="s">
        <v>224</v>
      </c>
      <c r="AT262" s="158" t="s">
        <v>221</v>
      </c>
      <c r="AU262" s="158" t="s">
        <v>83</v>
      </c>
      <c r="AY262" s="17" t="s">
        <v>122</v>
      </c>
      <c r="BE262" s="159">
        <f>IF(N262="základní",J262,0)</f>
        <v>0</v>
      </c>
      <c r="BF262" s="159">
        <f>IF(N262="snížená",J262,0)</f>
        <v>0</v>
      </c>
      <c r="BG262" s="159">
        <f>IF(N262="zákl. přenesená",J262,0)</f>
        <v>0</v>
      </c>
      <c r="BH262" s="159">
        <f>IF(N262="sníž. přenesená",J262,0)</f>
        <v>0</v>
      </c>
      <c r="BI262" s="159">
        <f>IF(N262="nulová",J262,0)</f>
        <v>0</v>
      </c>
      <c r="BJ262" s="17" t="s">
        <v>81</v>
      </c>
      <c r="BK262" s="159">
        <f>ROUND(I262*H262,2)</f>
        <v>0</v>
      </c>
      <c r="BL262" s="17" t="s">
        <v>129</v>
      </c>
      <c r="BM262" s="158" t="s">
        <v>248</v>
      </c>
    </row>
    <row r="263" spans="2:65" s="12" customFormat="1">
      <c r="B263" s="160"/>
      <c r="D263" s="161" t="s">
        <v>131</v>
      </c>
      <c r="E263" s="162" t="s">
        <v>1</v>
      </c>
      <c r="F263" s="163" t="s">
        <v>249</v>
      </c>
      <c r="H263" s="162" t="s">
        <v>1</v>
      </c>
      <c r="I263" s="164"/>
      <c r="L263" s="160"/>
      <c r="M263" s="165"/>
      <c r="T263" s="166"/>
      <c r="AT263" s="162" t="s">
        <v>131</v>
      </c>
      <c r="AU263" s="162" t="s">
        <v>83</v>
      </c>
      <c r="AV263" s="12" t="s">
        <v>81</v>
      </c>
      <c r="AW263" s="12" t="s">
        <v>30</v>
      </c>
      <c r="AX263" s="12" t="s">
        <v>73</v>
      </c>
      <c r="AY263" s="162" t="s">
        <v>122</v>
      </c>
    </row>
    <row r="264" spans="2:65" s="13" customFormat="1">
      <c r="B264" s="167"/>
      <c r="D264" s="161" t="s">
        <v>131</v>
      </c>
      <c r="E264" s="168" t="s">
        <v>1</v>
      </c>
      <c r="F264" s="169" t="s">
        <v>250</v>
      </c>
      <c r="H264" s="170">
        <v>0.1</v>
      </c>
      <c r="I264" s="171"/>
      <c r="L264" s="167"/>
      <c r="M264" s="172"/>
      <c r="T264" s="173"/>
      <c r="AT264" s="168" t="s">
        <v>131</v>
      </c>
      <c r="AU264" s="168" t="s">
        <v>83</v>
      </c>
      <c r="AV264" s="13" t="s">
        <v>83</v>
      </c>
      <c r="AW264" s="13" t="s">
        <v>30</v>
      </c>
      <c r="AX264" s="13" t="s">
        <v>73</v>
      </c>
      <c r="AY264" s="168" t="s">
        <v>122</v>
      </c>
    </row>
    <row r="265" spans="2:65" s="15" customFormat="1">
      <c r="B265" s="181"/>
      <c r="D265" s="161" t="s">
        <v>131</v>
      </c>
      <c r="E265" s="182" t="s">
        <v>1</v>
      </c>
      <c r="F265" s="183" t="s">
        <v>195</v>
      </c>
      <c r="H265" s="184">
        <v>0.1</v>
      </c>
      <c r="I265" s="185"/>
      <c r="L265" s="181"/>
      <c r="M265" s="186"/>
      <c r="T265" s="187"/>
      <c r="AT265" s="182" t="s">
        <v>131</v>
      </c>
      <c r="AU265" s="182" t="s">
        <v>83</v>
      </c>
      <c r="AV265" s="15" t="s">
        <v>129</v>
      </c>
      <c r="AW265" s="15" t="s">
        <v>30</v>
      </c>
      <c r="AX265" s="15" t="s">
        <v>73</v>
      </c>
      <c r="AY265" s="182" t="s">
        <v>122</v>
      </c>
    </row>
    <row r="266" spans="2:65" s="12" customFormat="1">
      <c r="B266" s="160"/>
      <c r="D266" s="161" t="s">
        <v>131</v>
      </c>
      <c r="E266" s="162" t="s">
        <v>1</v>
      </c>
      <c r="F266" s="163" t="s">
        <v>199</v>
      </c>
      <c r="H266" s="162" t="s">
        <v>1</v>
      </c>
      <c r="I266" s="164"/>
      <c r="L266" s="160"/>
      <c r="M266" s="165"/>
      <c r="T266" s="166"/>
      <c r="AT266" s="162" t="s">
        <v>131</v>
      </c>
      <c r="AU266" s="162" t="s">
        <v>83</v>
      </c>
      <c r="AV266" s="12" t="s">
        <v>81</v>
      </c>
      <c r="AW266" s="12" t="s">
        <v>30</v>
      </c>
      <c r="AX266" s="12" t="s">
        <v>73</v>
      </c>
      <c r="AY266" s="162" t="s">
        <v>122</v>
      </c>
    </row>
    <row r="267" spans="2:65" s="12" customFormat="1">
      <c r="B267" s="160"/>
      <c r="D267" s="161" t="s">
        <v>131</v>
      </c>
      <c r="E267" s="162" t="s">
        <v>1</v>
      </c>
      <c r="F267" s="163" t="s">
        <v>243</v>
      </c>
      <c r="H267" s="162" t="s">
        <v>1</v>
      </c>
      <c r="I267" s="164"/>
      <c r="L267" s="160"/>
      <c r="M267" s="165"/>
      <c r="T267" s="166"/>
      <c r="AT267" s="162" t="s">
        <v>131</v>
      </c>
      <c r="AU267" s="162" t="s">
        <v>83</v>
      </c>
      <c r="AV267" s="12" t="s">
        <v>81</v>
      </c>
      <c r="AW267" s="12" t="s">
        <v>30</v>
      </c>
      <c r="AX267" s="12" t="s">
        <v>73</v>
      </c>
      <c r="AY267" s="162" t="s">
        <v>122</v>
      </c>
    </row>
    <row r="268" spans="2:65" s="13" customFormat="1">
      <c r="B268" s="167"/>
      <c r="D268" s="161" t="s">
        <v>131</v>
      </c>
      <c r="E268" s="168" t="s">
        <v>1</v>
      </c>
      <c r="F268" s="169" t="s">
        <v>244</v>
      </c>
      <c r="H268" s="170">
        <v>21.1</v>
      </c>
      <c r="I268" s="171"/>
      <c r="L268" s="167"/>
      <c r="M268" s="172"/>
      <c r="T268" s="173"/>
      <c r="AT268" s="168" t="s">
        <v>131</v>
      </c>
      <c r="AU268" s="168" t="s">
        <v>83</v>
      </c>
      <c r="AV268" s="13" t="s">
        <v>83</v>
      </c>
      <c r="AW268" s="13" t="s">
        <v>30</v>
      </c>
      <c r="AX268" s="13" t="s">
        <v>73</v>
      </c>
      <c r="AY268" s="168" t="s">
        <v>122</v>
      </c>
    </row>
    <row r="269" spans="2:65" s="15" customFormat="1">
      <c r="B269" s="181"/>
      <c r="D269" s="161" t="s">
        <v>131</v>
      </c>
      <c r="E269" s="182" t="s">
        <v>1</v>
      </c>
      <c r="F269" s="183" t="s">
        <v>195</v>
      </c>
      <c r="H269" s="184">
        <v>21.1</v>
      </c>
      <c r="I269" s="185"/>
      <c r="L269" s="181"/>
      <c r="M269" s="186"/>
      <c r="T269" s="187"/>
      <c r="AT269" s="182" t="s">
        <v>131</v>
      </c>
      <c r="AU269" s="182" t="s">
        <v>83</v>
      </c>
      <c r="AV269" s="15" t="s">
        <v>129</v>
      </c>
      <c r="AW269" s="15" t="s">
        <v>30</v>
      </c>
      <c r="AX269" s="15" t="s">
        <v>81</v>
      </c>
      <c r="AY269" s="182" t="s">
        <v>122</v>
      </c>
    </row>
    <row r="270" spans="2:65" s="13" customFormat="1">
      <c r="B270" s="167"/>
      <c r="D270" s="161" t="s">
        <v>131</v>
      </c>
      <c r="F270" s="169" t="s">
        <v>251</v>
      </c>
      <c r="H270" s="170">
        <v>22.155000000000001</v>
      </c>
      <c r="I270" s="171"/>
      <c r="L270" s="167"/>
      <c r="M270" s="172"/>
      <c r="T270" s="173"/>
      <c r="AT270" s="168" t="s">
        <v>131</v>
      </c>
      <c r="AU270" s="168" t="s">
        <v>83</v>
      </c>
      <c r="AV270" s="13" t="s">
        <v>83</v>
      </c>
      <c r="AW270" s="13" t="s">
        <v>3</v>
      </c>
      <c r="AX270" s="13" t="s">
        <v>81</v>
      </c>
      <c r="AY270" s="168" t="s">
        <v>122</v>
      </c>
    </row>
    <row r="271" spans="2:65" s="11" customFormat="1" ht="22.9" customHeight="1">
      <c r="B271" s="133"/>
      <c r="D271" s="134" t="s">
        <v>72</v>
      </c>
      <c r="E271" s="143" t="s">
        <v>245</v>
      </c>
      <c r="F271" s="143" t="s">
        <v>252</v>
      </c>
      <c r="I271" s="136"/>
      <c r="J271" s="144">
        <f>BK271</f>
        <v>0</v>
      </c>
      <c r="L271" s="133"/>
      <c r="M271" s="138"/>
      <c r="P271" s="139">
        <f>SUM(P272:P306)</f>
        <v>0</v>
      </c>
      <c r="R271" s="139">
        <f>SUM(R272:R306)</f>
        <v>3.7486450000000004E-2</v>
      </c>
      <c r="T271" s="140">
        <f>SUM(T272:T306)</f>
        <v>7.6321099999999999</v>
      </c>
      <c r="AR271" s="134" t="s">
        <v>81</v>
      </c>
      <c r="AT271" s="141" t="s">
        <v>72</v>
      </c>
      <c r="AU271" s="141" t="s">
        <v>81</v>
      </c>
      <c r="AY271" s="134" t="s">
        <v>122</v>
      </c>
      <c r="BK271" s="142">
        <f>SUM(BK272:BK306)</f>
        <v>0</v>
      </c>
    </row>
    <row r="272" spans="2:65" s="1" customFormat="1" ht="21.75" customHeight="1">
      <c r="B272" s="145"/>
      <c r="C272" s="146" t="s">
        <v>253</v>
      </c>
      <c r="D272" s="146" t="s">
        <v>125</v>
      </c>
      <c r="E272" s="147" t="s">
        <v>254</v>
      </c>
      <c r="F272" s="148" t="s">
        <v>255</v>
      </c>
      <c r="G272" s="149" t="s">
        <v>128</v>
      </c>
      <c r="H272" s="150">
        <v>2.085</v>
      </c>
      <c r="I272" s="151"/>
      <c r="J272" s="152">
        <f>ROUND(I272*H272,2)</f>
        <v>0</v>
      </c>
      <c r="K272" s="153"/>
      <c r="L272" s="32"/>
      <c r="M272" s="154" t="s">
        <v>1</v>
      </c>
      <c r="N272" s="155" t="s">
        <v>38</v>
      </c>
      <c r="P272" s="156">
        <f>O272*H272</f>
        <v>0</v>
      </c>
      <c r="Q272" s="156">
        <v>1.0000000000000001E-5</v>
      </c>
      <c r="R272" s="156">
        <f>Q272*H272</f>
        <v>2.0850000000000002E-5</v>
      </c>
      <c r="S272" s="156">
        <v>0</v>
      </c>
      <c r="T272" s="157">
        <f>S272*H272</f>
        <v>0</v>
      </c>
      <c r="AR272" s="158" t="s">
        <v>129</v>
      </c>
      <c r="AT272" s="158" t="s">
        <v>125</v>
      </c>
      <c r="AU272" s="158" t="s">
        <v>83</v>
      </c>
      <c r="AY272" s="17" t="s">
        <v>122</v>
      </c>
      <c r="BE272" s="159">
        <f>IF(N272="základní",J272,0)</f>
        <v>0</v>
      </c>
      <c r="BF272" s="159">
        <f>IF(N272="snížená",J272,0)</f>
        <v>0</v>
      </c>
      <c r="BG272" s="159">
        <f>IF(N272="zákl. přenesená",J272,0)</f>
        <v>0</v>
      </c>
      <c r="BH272" s="159">
        <f>IF(N272="sníž. přenesená",J272,0)</f>
        <v>0</v>
      </c>
      <c r="BI272" s="159">
        <f>IF(N272="nulová",J272,0)</f>
        <v>0</v>
      </c>
      <c r="BJ272" s="17" t="s">
        <v>81</v>
      </c>
      <c r="BK272" s="159">
        <f>ROUND(I272*H272,2)</f>
        <v>0</v>
      </c>
      <c r="BL272" s="17" t="s">
        <v>129</v>
      </c>
      <c r="BM272" s="158" t="s">
        <v>256</v>
      </c>
    </row>
    <row r="273" spans="2:65" s="13" customFormat="1">
      <c r="B273" s="167"/>
      <c r="D273" s="161" t="s">
        <v>131</v>
      </c>
      <c r="E273" s="168" t="s">
        <v>1</v>
      </c>
      <c r="F273" s="169" t="s">
        <v>257</v>
      </c>
      <c r="H273" s="170">
        <v>2.085</v>
      </c>
      <c r="I273" s="171"/>
      <c r="L273" s="167"/>
      <c r="M273" s="172"/>
      <c r="T273" s="173"/>
      <c r="AT273" s="168" t="s">
        <v>131</v>
      </c>
      <c r="AU273" s="168" t="s">
        <v>83</v>
      </c>
      <c r="AV273" s="13" t="s">
        <v>83</v>
      </c>
      <c r="AW273" s="13" t="s">
        <v>30</v>
      </c>
      <c r="AX273" s="13" t="s">
        <v>73</v>
      </c>
      <c r="AY273" s="168" t="s">
        <v>122</v>
      </c>
    </row>
    <row r="274" spans="2:65" s="15" customFormat="1">
      <c r="B274" s="181"/>
      <c r="D274" s="161" t="s">
        <v>131</v>
      </c>
      <c r="E274" s="182" t="s">
        <v>1</v>
      </c>
      <c r="F274" s="183" t="s">
        <v>195</v>
      </c>
      <c r="H274" s="184">
        <v>2.085</v>
      </c>
      <c r="I274" s="185"/>
      <c r="L274" s="181"/>
      <c r="M274" s="186"/>
      <c r="T274" s="187"/>
      <c r="AT274" s="182" t="s">
        <v>131</v>
      </c>
      <c r="AU274" s="182" t="s">
        <v>83</v>
      </c>
      <c r="AV274" s="15" t="s">
        <v>129</v>
      </c>
      <c r="AW274" s="15" t="s">
        <v>30</v>
      </c>
      <c r="AX274" s="15" t="s">
        <v>81</v>
      </c>
      <c r="AY274" s="182" t="s">
        <v>122</v>
      </c>
    </row>
    <row r="275" spans="2:65" s="1" customFormat="1" ht="21.75" customHeight="1">
      <c r="B275" s="145"/>
      <c r="C275" s="146" t="s">
        <v>258</v>
      </c>
      <c r="D275" s="146" t="s">
        <v>125</v>
      </c>
      <c r="E275" s="147" t="s">
        <v>259</v>
      </c>
      <c r="F275" s="148" t="s">
        <v>260</v>
      </c>
      <c r="G275" s="149" t="s">
        <v>128</v>
      </c>
      <c r="H275" s="150">
        <v>16.995000000000001</v>
      </c>
      <c r="I275" s="151"/>
      <c r="J275" s="152">
        <f>ROUND(I275*H275,2)</f>
        <v>0</v>
      </c>
      <c r="K275" s="153"/>
      <c r="L275" s="32"/>
      <c r="M275" s="154" t="s">
        <v>1</v>
      </c>
      <c r="N275" s="155" t="s">
        <v>38</v>
      </c>
      <c r="P275" s="156">
        <f>O275*H275</f>
        <v>0</v>
      </c>
      <c r="Q275" s="156">
        <v>1.0000000000000001E-5</v>
      </c>
      <c r="R275" s="156">
        <f>Q275*H275</f>
        <v>1.6995000000000001E-4</v>
      </c>
      <c r="S275" s="156">
        <v>0</v>
      </c>
      <c r="T275" s="157">
        <f>S275*H275</f>
        <v>0</v>
      </c>
      <c r="AR275" s="158" t="s">
        <v>129</v>
      </c>
      <c r="AT275" s="158" t="s">
        <v>125</v>
      </c>
      <c r="AU275" s="158" t="s">
        <v>83</v>
      </c>
      <c r="AY275" s="17" t="s">
        <v>122</v>
      </c>
      <c r="BE275" s="159">
        <f>IF(N275="základní",J275,0)</f>
        <v>0</v>
      </c>
      <c r="BF275" s="159">
        <f>IF(N275="snížená",J275,0)</f>
        <v>0</v>
      </c>
      <c r="BG275" s="159">
        <f>IF(N275="zákl. přenesená",J275,0)</f>
        <v>0</v>
      </c>
      <c r="BH275" s="159">
        <f>IF(N275="sníž. přenesená",J275,0)</f>
        <v>0</v>
      </c>
      <c r="BI275" s="159">
        <f>IF(N275="nulová",J275,0)</f>
        <v>0</v>
      </c>
      <c r="BJ275" s="17" t="s">
        <v>81</v>
      </c>
      <c r="BK275" s="159">
        <f>ROUND(I275*H275,2)</f>
        <v>0</v>
      </c>
      <c r="BL275" s="17" t="s">
        <v>129</v>
      </c>
      <c r="BM275" s="158" t="s">
        <v>261</v>
      </c>
    </row>
    <row r="276" spans="2:65" s="13" customFormat="1">
      <c r="B276" s="167"/>
      <c r="D276" s="161" t="s">
        <v>131</v>
      </c>
      <c r="E276" s="168" t="s">
        <v>1</v>
      </c>
      <c r="F276" s="169" t="s">
        <v>262</v>
      </c>
      <c r="H276" s="170">
        <v>16.995000000000001</v>
      </c>
      <c r="I276" s="171"/>
      <c r="L276" s="167"/>
      <c r="M276" s="172"/>
      <c r="T276" s="173"/>
      <c r="AT276" s="168" t="s">
        <v>131</v>
      </c>
      <c r="AU276" s="168" t="s">
        <v>83</v>
      </c>
      <c r="AV276" s="13" t="s">
        <v>83</v>
      </c>
      <c r="AW276" s="13" t="s">
        <v>30</v>
      </c>
      <c r="AX276" s="13" t="s">
        <v>73</v>
      </c>
      <c r="AY276" s="168" t="s">
        <v>122</v>
      </c>
    </row>
    <row r="277" spans="2:65" s="15" customFormat="1">
      <c r="B277" s="181"/>
      <c r="D277" s="161" t="s">
        <v>131</v>
      </c>
      <c r="E277" s="182" t="s">
        <v>1</v>
      </c>
      <c r="F277" s="183" t="s">
        <v>195</v>
      </c>
      <c r="H277" s="184">
        <v>16.995000000000001</v>
      </c>
      <c r="I277" s="185"/>
      <c r="L277" s="181"/>
      <c r="M277" s="186"/>
      <c r="T277" s="187"/>
      <c r="AT277" s="182" t="s">
        <v>131</v>
      </c>
      <c r="AU277" s="182" t="s">
        <v>83</v>
      </c>
      <c r="AV277" s="15" t="s">
        <v>129</v>
      </c>
      <c r="AW277" s="15" t="s">
        <v>30</v>
      </c>
      <c r="AX277" s="15" t="s">
        <v>81</v>
      </c>
      <c r="AY277" s="182" t="s">
        <v>122</v>
      </c>
    </row>
    <row r="278" spans="2:65" s="1" customFormat="1" ht="21.75" customHeight="1">
      <c r="B278" s="145"/>
      <c r="C278" s="146" t="s">
        <v>263</v>
      </c>
      <c r="D278" s="146" t="s">
        <v>125</v>
      </c>
      <c r="E278" s="147" t="s">
        <v>264</v>
      </c>
      <c r="F278" s="148" t="s">
        <v>265</v>
      </c>
      <c r="G278" s="149" t="s">
        <v>128</v>
      </c>
      <c r="H278" s="150">
        <v>249.565</v>
      </c>
      <c r="I278" s="151"/>
      <c r="J278" s="152">
        <f>ROUND(I278*H278,2)</f>
        <v>0</v>
      </c>
      <c r="K278" s="153"/>
      <c r="L278" s="32"/>
      <c r="M278" s="154" t="s">
        <v>1</v>
      </c>
      <c r="N278" s="155" t="s">
        <v>38</v>
      </c>
      <c r="P278" s="156">
        <f>O278*H278</f>
        <v>0</v>
      </c>
      <c r="Q278" s="156">
        <v>1.0000000000000001E-5</v>
      </c>
      <c r="R278" s="156">
        <f>Q278*H278</f>
        <v>2.4956500000000003E-3</v>
      </c>
      <c r="S278" s="156">
        <v>0</v>
      </c>
      <c r="T278" s="157">
        <f>S278*H278</f>
        <v>0</v>
      </c>
      <c r="AR278" s="158" t="s">
        <v>129</v>
      </c>
      <c r="AT278" s="158" t="s">
        <v>125</v>
      </c>
      <c r="AU278" s="158" t="s">
        <v>83</v>
      </c>
      <c r="AY278" s="17" t="s">
        <v>122</v>
      </c>
      <c r="BE278" s="159">
        <f>IF(N278="základní",J278,0)</f>
        <v>0</v>
      </c>
      <c r="BF278" s="159">
        <f>IF(N278="snížená",J278,0)</f>
        <v>0</v>
      </c>
      <c r="BG278" s="159">
        <f>IF(N278="zákl. přenesená",J278,0)</f>
        <v>0</v>
      </c>
      <c r="BH278" s="159">
        <f>IF(N278="sníž. přenesená",J278,0)</f>
        <v>0</v>
      </c>
      <c r="BI278" s="159">
        <f>IF(N278="nulová",J278,0)</f>
        <v>0</v>
      </c>
      <c r="BJ278" s="17" t="s">
        <v>81</v>
      </c>
      <c r="BK278" s="159">
        <f>ROUND(I278*H278,2)</f>
        <v>0</v>
      </c>
      <c r="BL278" s="17" t="s">
        <v>129</v>
      </c>
      <c r="BM278" s="158" t="s">
        <v>266</v>
      </c>
    </row>
    <row r="279" spans="2:65" s="13" customFormat="1">
      <c r="B279" s="167"/>
      <c r="D279" s="161" t="s">
        <v>131</v>
      </c>
      <c r="E279" s="168" t="s">
        <v>1</v>
      </c>
      <c r="F279" s="169" t="s">
        <v>267</v>
      </c>
      <c r="H279" s="170">
        <v>249.565</v>
      </c>
      <c r="I279" s="171"/>
      <c r="L279" s="167"/>
      <c r="M279" s="172"/>
      <c r="T279" s="173"/>
      <c r="AT279" s="168" t="s">
        <v>131</v>
      </c>
      <c r="AU279" s="168" t="s">
        <v>83</v>
      </c>
      <c r="AV279" s="13" t="s">
        <v>83</v>
      </c>
      <c r="AW279" s="13" t="s">
        <v>30</v>
      </c>
      <c r="AX279" s="13" t="s">
        <v>73</v>
      </c>
      <c r="AY279" s="168" t="s">
        <v>122</v>
      </c>
    </row>
    <row r="280" spans="2:65" s="15" customFormat="1">
      <c r="B280" s="181"/>
      <c r="D280" s="161" t="s">
        <v>131</v>
      </c>
      <c r="E280" s="182" t="s">
        <v>1</v>
      </c>
      <c r="F280" s="183" t="s">
        <v>195</v>
      </c>
      <c r="H280" s="184">
        <v>249.565</v>
      </c>
      <c r="I280" s="185"/>
      <c r="L280" s="181"/>
      <c r="M280" s="186"/>
      <c r="T280" s="187"/>
      <c r="AT280" s="182" t="s">
        <v>131</v>
      </c>
      <c r="AU280" s="182" t="s">
        <v>83</v>
      </c>
      <c r="AV280" s="15" t="s">
        <v>129</v>
      </c>
      <c r="AW280" s="15" t="s">
        <v>30</v>
      </c>
      <c r="AX280" s="15" t="s">
        <v>81</v>
      </c>
      <c r="AY280" s="182" t="s">
        <v>122</v>
      </c>
    </row>
    <row r="281" spans="2:65" s="1" customFormat="1" ht="21.75" customHeight="1">
      <c r="B281" s="145"/>
      <c r="C281" s="146" t="s">
        <v>268</v>
      </c>
      <c r="D281" s="146" t="s">
        <v>125</v>
      </c>
      <c r="E281" s="147" t="s">
        <v>269</v>
      </c>
      <c r="F281" s="148" t="s">
        <v>270</v>
      </c>
      <c r="G281" s="149" t="s">
        <v>128</v>
      </c>
      <c r="H281" s="150">
        <v>870</v>
      </c>
      <c r="I281" s="151"/>
      <c r="J281" s="152">
        <f>ROUND(I281*H281,2)</f>
        <v>0</v>
      </c>
      <c r="K281" s="153"/>
      <c r="L281" s="32"/>
      <c r="M281" s="154" t="s">
        <v>1</v>
      </c>
      <c r="N281" s="155" t="s">
        <v>38</v>
      </c>
      <c r="P281" s="156">
        <f>O281*H281</f>
        <v>0</v>
      </c>
      <c r="Q281" s="156">
        <v>4.0000000000000003E-5</v>
      </c>
      <c r="R281" s="156">
        <f>Q281*H281</f>
        <v>3.4800000000000005E-2</v>
      </c>
      <c r="S281" s="156">
        <v>0</v>
      </c>
      <c r="T281" s="157">
        <f>S281*H281</f>
        <v>0</v>
      </c>
      <c r="AR281" s="158" t="s">
        <v>129</v>
      </c>
      <c r="AT281" s="158" t="s">
        <v>125</v>
      </c>
      <c r="AU281" s="158" t="s">
        <v>83</v>
      </c>
      <c r="AY281" s="17" t="s">
        <v>122</v>
      </c>
      <c r="BE281" s="159">
        <f>IF(N281="základní",J281,0)</f>
        <v>0</v>
      </c>
      <c r="BF281" s="159">
        <f>IF(N281="snížená",J281,0)</f>
        <v>0</v>
      </c>
      <c r="BG281" s="159">
        <f>IF(N281="zákl. přenesená",J281,0)</f>
        <v>0</v>
      </c>
      <c r="BH281" s="159">
        <f>IF(N281="sníž. přenesená",J281,0)</f>
        <v>0</v>
      </c>
      <c r="BI281" s="159">
        <f>IF(N281="nulová",J281,0)</f>
        <v>0</v>
      </c>
      <c r="BJ281" s="17" t="s">
        <v>81</v>
      </c>
      <c r="BK281" s="159">
        <f>ROUND(I281*H281,2)</f>
        <v>0</v>
      </c>
      <c r="BL281" s="17" t="s">
        <v>129</v>
      </c>
      <c r="BM281" s="158" t="s">
        <v>271</v>
      </c>
    </row>
    <row r="282" spans="2:65" s="13" customFormat="1">
      <c r="B282" s="167"/>
      <c r="D282" s="161" t="s">
        <v>131</v>
      </c>
      <c r="E282" s="168" t="s">
        <v>1</v>
      </c>
      <c r="F282" s="169" t="s">
        <v>272</v>
      </c>
      <c r="H282" s="170">
        <v>870</v>
      </c>
      <c r="I282" s="171"/>
      <c r="L282" s="167"/>
      <c r="M282" s="172"/>
      <c r="T282" s="173"/>
      <c r="AT282" s="168" t="s">
        <v>131</v>
      </c>
      <c r="AU282" s="168" t="s">
        <v>83</v>
      </c>
      <c r="AV282" s="13" t="s">
        <v>83</v>
      </c>
      <c r="AW282" s="13" t="s">
        <v>30</v>
      </c>
      <c r="AX282" s="13" t="s">
        <v>73</v>
      </c>
      <c r="AY282" s="168" t="s">
        <v>122</v>
      </c>
    </row>
    <row r="283" spans="2:65" s="15" customFormat="1">
      <c r="B283" s="181"/>
      <c r="D283" s="161" t="s">
        <v>131</v>
      </c>
      <c r="E283" s="182" t="s">
        <v>1</v>
      </c>
      <c r="F283" s="183" t="s">
        <v>195</v>
      </c>
      <c r="H283" s="184">
        <v>870</v>
      </c>
      <c r="I283" s="185"/>
      <c r="L283" s="181"/>
      <c r="M283" s="186"/>
      <c r="T283" s="187"/>
      <c r="AT283" s="182" t="s">
        <v>131</v>
      </c>
      <c r="AU283" s="182" t="s">
        <v>83</v>
      </c>
      <c r="AV283" s="15" t="s">
        <v>129</v>
      </c>
      <c r="AW283" s="15" t="s">
        <v>30</v>
      </c>
      <c r="AX283" s="15" t="s">
        <v>81</v>
      </c>
      <c r="AY283" s="182" t="s">
        <v>122</v>
      </c>
    </row>
    <row r="284" spans="2:65" s="1" customFormat="1" ht="16.5" customHeight="1">
      <c r="B284" s="145"/>
      <c r="C284" s="146" t="s">
        <v>273</v>
      </c>
      <c r="D284" s="146" t="s">
        <v>125</v>
      </c>
      <c r="E284" s="147" t="s">
        <v>274</v>
      </c>
      <c r="F284" s="148" t="s">
        <v>275</v>
      </c>
      <c r="G284" s="149" t="s">
        <v>276</v>
      </c>
      <c r="H284" s="150">
        <v>1</v>
      </c>
      <c r="I284" s="151"/>
      <c r="J284" s="152">
        <f>ROUND(I284*H284,2)</f>
        <v>0</v>
      </c>
      <c r="K284" s="153"/>
      <c r="L284" s="32"/>
      <c r="M284" s="154" t="s">
        <v>1</v>
      </c>
      <c r="N284" s="155" t="s">
        <v>38</v>
      </c>
      <c r="P284" s="156">
        <f>O284*H284</f>
        <v>0</v>
      </c>
      <c r="Q284" s="156">
        <v>0</v>
      </c>
      <c r="R284" s="156">
        <f>Q284*H284</f>
        <v>0</v>
      </c>
      <c r="S284" s="156">
        <v>0.35</v>
      </c>
      <c r="T284" s="157">
        <f>S284*H284</f>
        <v>0.35</v>
      </c>
      <c r="AR284" s="158" t="s">
        <v>129</v>
      </c>
      <c r="AT284" s="158" t="s">
        <v>125</v>
      </c>
      <c r="AU284" s="158" t="s">
        <v>83</v>
      </c>
      <c r="AY284" s="17" t="s">
        <v>122</v>
      </c>
      <c r="BE284" s="159">
        <f>IF(N284="základní",J284,0)</f>
        <v>0</v>
      </c>
      <c r="BF284" s="159">
        <f>IF(N284="snížená",J284,0)</f>
        <v>0</v>
      </c>
      <c r="BG284" s="159">
        <f>IF(N284="zákl. přenesená",J284,0)</f>
        <v>0</v>
      </c>
      <c r="BH284" s="159">
        <f>IF(N284="sníž. přenesená",J284,0)</f>
        <v>0</v>
      </c>
      <c r="BI284" s="159">
        <f>IF(N284="nulová",J284,0)</f>
        <v>0</v>
      </c>
      <c r="BJ284" s="17" t="s">
        <v>81</v>
      </c>
      <c r="BK284" s="159">
        <f>ROUND(I284*H284,2)</f>
        <v>0</v>
      </c>
      <c r="BL284" s="17" t="s">
        <v>129</v>
      </c>
      <c r="BM284" s="158" t="s">
        <v>277</v>
      </c>
    </row>
    <row r="285" spans="2:65" s="13" customFormat="1">
      <c r="B285" s="167"/>
      <c r="D285" s="161" t="s">
        <v>131</v>
      </c>
      <c r="E285" s="168" t="s">
        <v>1</v>
      </c>
      <c r="F285" s="169" t="s">
        <v>81</v>
      </c>
      <c r="H285" s="170">
        <v>1</v>
      </c>
      <c r="I285" s="171"/>
      <c r="L285" s="167"/>
      <c r="M285" s="172"/>
      <c r="T285" s="173"/>
      <c r="AT285" s="168" t="s">
        <v>131</v>
      </c>
      <c r="AU285" s="168" t="s">
        <v>83</v>
      </c>
      <c r="AV285" s="13" t="s">
        <v>83</v>
      </c>
      <c r="AW285" s="13" t="s">
        <v>30</v>
      </c>
      <c r="AX285" s="13" t="s">
        <v>73</v>
      </c>
      <c r="AY285" s="168" t="s">
        <v>122</v>
      </c>
    </row>
    <row r="286" spans="2:65" s="15" customFormat="1">
      <c r="B286" s="181"/>
      <c r="D286" s="161" t="s">
        <v>131</v>
      </c>
      <c r="E286" s="182" t="s">
        <v>1</v>
      </c>
      <c r="F286" s="183" t="s">
        <v>195</v>
      </c>
      <c r="H286" s="184">
        <v>1</v>
      </c>
      <c r="I286" s="185"/>
      <c r="L286" s="181"/>
      <c r="M286" s="186"/>
      <c r="T286" s="187"/>
      <c r="AT286" s="182" t="s">
        <v>131</v>
      </c>
      <c r="AU286" s="182" t="s">
        <v>83</v>
      </c>
      <c r="AV286" s="15" t="s">
        <v>129</v>
      </c>
      <c r="AW286" s="15" t="s">
        <v>30</v>
      </c>
      <c r="AX286" s="15" t="s">
        <v>81</v>
      </c>
      <c r="AY286" s="182" t="s">
        <v>122</v>
      </c>
    </row>
    <row r="287" spans="2:65" s="1" customFormat="1" ht="21.75" customHeight="1">
      <c r="B287" s="145"/>
      <c r="C287" s="146" t="s">
        <v>8</v>
      </c>
      <c r="D287" s="146" t="s">
        <v>125</v>
      </c>
      <c r="E287" s="147" t="s">
        <v>278</v>
      </c>
      <c r="F287" s="148" t="s">
        <v>279</v>
      </c>
      <c r="G287" s="149" t="s">
        <v>128</v>
      </c>
      <c r="H287" s="150">
        <v>2.0859999999999999</v>
      </c>
      <c r="I287" s="151"/>
      <c r="J287" s="152">
        <f>ROUND(I287*H287,2)</f>
        <v>0</v>
      </c>
      <c r="K287" s="153"/>
      <c r="L287" s="32"/>
      <c r="M287" s="154" t="s">
        <v>1</v>
      </c>
      <c r="N287" s="155" t="s">
        <v>38</v>
      </c>
      <c r="P287" s="156">
        <f>O287*H287</f>
        <v>0</v>
      </c>
      <c r="Q287" s="156">
        <v>0</v>
      </c>
      <c r="R287" s="156">
        <f>Q287*H287</f>
        <v>0</v>
      </c>
      <c r="S287" s="156">
        <v>4.1000000000000002E-2</v>
      </c>
      <c r="T287" s="157">
        <f>S287*H287</f>
        <v>8.5525999999999991E-2</v>
      </c>
      <c r="AR287" s="158" t="s">
        <v>129</v>
      </c>
      <c r="AT287" s="158" t="s">
        <v>125</v>
      </c>
      <c r="AU287" s="158" t="s">
        <v>83</v>
      </c>
      <c r="AY287" s="17" t="s">
        <v>122</v>
      </c>
      <c r="BE287" s="159">
        <f>IF(N287="základní",J287,0)</f>
        <v>0</v>
      </c>
      <c r="BF287" s="159">
        <f>IF(N287="snížená",J287,0)</f>
        <v>0</v>
      </c>
      <c r="BG287" s="159">
        <f>IF(N287="zákl. přenesená",J287,0)</f>
        <v>0</v>
      </c>
      <c r="BH287" s="159">
        <f>IF(N287="sníž. přenesená",J287,0)</f>
        <v>0</v>
      </c>
      <c r="BI287" s="159">
        <f>IF(N287="nulová",J287,0)</f>
        <v>0</v>
      </c>
      <c r="BJ287" s="17" t="s">
        <v>81</v>
      </c>
      <c r="BK287" s="159">
        <f>ROUND(I287*H287,2)</f>
        <v>0</v>
      </c>
      <c r="BL287" s="17" t="s">
        <v>129</v>
      </c>
      <c r="BM287" s="158" t="s">
        <v>280</v>
      </c>
    </row>
    <row r="288" spans="2:65" s="13" customFormat="1">
      <c r="B288" s="167"/>
      <c r="D288" s="161" t="s">
        <v>131</v>
      </c>
      <c r="E288" s="168" t="s">
        <v>1</v>
      </c>
      <c r="F288" s="169" t="s">
        <v>281</v>
      </c>
      <c r="H288" s="170">
        <v>0.67500000000000004</v>
      </c>
      <c r="I288" s="171"/>
      <c r="L288" s="167"/>
      <c r="M288" s="172"/>
      <c r="T288" s="173"/>
      <c r="AT288" s="168" t="s">
        <v>131</v>
      </c>
      <c r="AU288" s="168" t="s">
        <v>83</v>
      </c>
      <c r="AV288" s="13" t="s">
        <v>83</v>
      </c>
      <c r="AW288" s="13" t="s">
        <v>30</v>
      </c>
      <c r="AX288" s="13" t="s">
        <v>73</v>
      </c>
      <c r="AY288" s="168" t="s">
        <v>122</v>
      </c>
    </row>
    <row r="289" spans="2:65" s="13" customFormat="1">
      <c r="B289" s="167"/>
      <c r="D289" s="161" t="s">
        <v>131</v>
      </c>
      <c r="E289" s="168" t="s">
        <v>1</v>
      </c>
      <c r="F289" s="169" t="s">
        <v>282</v>
      </c>
      <c r="H289" s="170">
        <v>1.0129999999999999</v>
      </c>
      <c r="I289" s="171"/>
      <c r="L289" s="167"/>
      <c r="M289" s="172"/>
      <c r="T289" s="173"/>
      <c r="AT289" s="168" t="s">
        <v>131</v>
      </c>
      <c r="AU289" s="168" t="s">
        <v>83</v>
      </c>
      <c r="AV289" s="13" t="s">
        <v>83</v>
      </c>
      <c r="AW289" s="13" t="s">
        <v>30</v>
      </c>
      <c r="AX289" s="13" t="s">
        <v>73</v>
      </c>
      <c r="AY289" s="168" t="s">
        <v>122</v>
      </c>
    </row>
    <row r="290" spans="2:65" s="13" customFormat="1">
      <c r="B290" s="167"/>
      <c r="D290" s="161" t="s">
        <v>131</v>
      </c>
      <c r="E290" s="168" t="s">
        <v>1</v>
      </c>
      <c r="F290" s="169" t="s">
        <v>283</v>
      </c>
      <c r="H290" s="170">
        <v>0.39800000000000002</v>
      </c>
      <c r="I290" s="171"/>
      <c r="L290" s="167"/>
      <c r="M290" s="172"/>
      <c r="T290" s="173"/>
      <c r="AT290" s="168" t="s">
        <v>131</v>
      </c>
      <c r="AU290" s="168" t="s">
        <v>83</v>
      </c>
      <c r="AV290" s="13" t="s">
        <v>83</v>
      </c>
      <c r="AW290" s="13" t="s">
        <v>30</v>
      </c>
      <c r="AX290" s="13" t="s">
        <v>73</v>
      </c>
      <c r="AY290" s="168" t="s">
        <v>122</v>
      </c>
    </row>
    <row r="291" spans="2:65" s="15" customFormat="1">
      <c r="B291" s="181"/>
      <c r="D291" s="161" t="s">
        <v>131</v>
      </c>
      <c r="E291" s="182" t="s">
        <v>1</v>
      </c>
      <c r="F291" s="183" t="s">
        <v>195</v>
      </c>
      <c r="H291" s="184">
        <v>2.0859999999999999</v>
      </c>
      <c r="I291" s="185"/>
      <c r="L291" s="181"/>
      <c r="M291" s="186"/>
      <c r="T291" s="187"/>
      <c r="AT291" s="182" t="s">
        <v>131</v>
      </c>
      <c r="AU291" s="182" t="s">
        <v>83</v>
      </c>
      <c r="AV291" s="15" t="s">
        <v>129</v>
      </c>
      <c r="AW291" s="15" t="s">
        <v>30</v>
      </c>
      <c r="AX291" s="15" t="s">
        <v>81</v>
      </c>
      <c r="AY291" s="182" t="s">
        <v>122</v>
      </c>
    </row>
    <row r="292" spans="2:65" s="1" customFormat="1" ht="21.75" customHeight="1">
      <c r="B292" s="145"/>
      <c r="C292" s="146" t="s">
        <v>284</v>
      </c>
      <c r="D292" s="146" t="s">
        <v>125</v>
      </c>
      <c r="E292" s="147" t="s">
        <v>285</v>
      </c>
      <c r="F292" s="148" t="s">
        <v>286</v>
      </c>
      <c r="G292" s="149" t="s">
        <v>128</v>
      </c>
      <c r="H292" s="150">
        <v>1.7290000000000001</v>
      </c>
      <c r="I292" s="151"/>
      <c r="J292" s="152">
        <f>ROUND(I292*H292,2)</f>
        <v>0</v>
      </c>
      <c r="K292" s="153"/>
      <c r="L292" s="32"/>
      <c r="M292" s="154" t="s">
        <v>1</v>
      </c>
      <c r="N292" s="155" t="s">
        <v>38</v>
      </c>
      <c r="P292" s="156">
        <f>O292*H292</f>
        <v>0</v>
      </c>
      <c r="Q292" s="156">
        <v>0</v>
      </c>
      <c r="R292" s="156">
        <f>Q292*H292</f>
        <v>0</v>
      </c>
      <c r="S292" s="156">
        <v>3.1E-2</v>
      </c>
      <c r="T292" s="157">
        <f>S292*H292</f>
        <v>5.3599000000000001E-2</v>
      </c>
      <c r="AR292" s="158" t="s">
        <v>129</v>
      </c>
      <c r="AT292" s="158" t="s">
        <v>125</v>
      </c>
      <c r="AU292" s="158" t="s">
        <v>83</v>
      </c>
      <c r="AY292" s="17" t="s">
        <v>122</v>
      </c>
      <c r="BE292" s="159">
        <f>IF(N292="základní",J292,0)</f>
        <v>0</v>
      </c>
      <c r="BF292" s="159">
        <f>IF(N292="snížená",J292,0)</f>
        <v>0</v>
      </c>
      <c r="BG292" s="159">
        <f>IF(N292="zákl. přenesená",J292,0)</f>
        <v>0</v>
      </c>
      <c r="BH292" s="159">
        <f>IF(N292="sníž. přenesená",J292,0)</f>
        <v>0</v>
      </c>
      <c r="BI292" s="159">
        <f>IF(N292="nulová",J292,0)</f>
        <v>0</v>
      </c>
      <c r="BJ292" s="17" t="s">
        <v>81</v>
      </c>
      <c r="BK292" s="159">
        <f>ROUND(I292*H292,2)</f>
        <v>0</v>
      </c>
      <c r="BL292" s="17" t="s">
        <v>129</v>
      </c>
      <c r="BM292" s="158" t="s">
        <v>287</v>
      </c>
    </row>
    <row r="293" spans="2:65" s="13" customFormat="1">
      <c r="B293" s="167"/>
      <c r="D293" s="161" t="s">
        <v>131</v>
      </c>
      <c r="E293" s="168" t="s">
        <v>1</v>
      </c>
      <c r="F293" s="169" t="s">
        <v>288</v>
      </c>
      <c r="H293" s="170">
        <v>1.7290000000000001</v>
      </c>
      <c r="I293" s="171"/>
      <c r="L293" s="167"/>
      <c r="M293" s="172"/>
      <c r="T293" s="173"/>
      <c r="AT293" s="168" t="s">
        <v>131</v>
      </c>
      <c r="AU293" s="168" t="s">
        <v>83</v>
      </c>
      <c r="AV293" s="13" t="s">
        <v>83</v>
      </c>
      <c r="AW293" s="13" t="s">
        <v>30</v>
      </c>
      <c r="AX293" s="13" t="s">
        <v>73</v>
      </c>
      <c r="AY293" s="168" t="s">
        <v>122</v>
      </c>
    </row>
    <row r="294" spans="2:65" s="15" customFormat="1">
      <c r="B294" s="181"/>
      <c r="D294" s="161" t="s">
        <v>131</v>
      </c>
      <c r="E294" s="182" t="s">
        <v>1</v>
      </c>
      <c r="F294" s="183" t="s">
        <v>195</v>
      </c>
      <c r="H294" s="184">
        <v>1.7290000000000001</v>
      </c>
      <c r="I294" s="185"/>
      <c r="L294" s="181"/>
      <c r="M294" s="186"/>
      <c r="T294" s="187"/>
      <c r="AT294" s="182" t="s">
        <v>131</v>
      </c>
      <c r="AU294" s="182" t="s">
        <v>83</v>
      </c>
      <c r="AV294" s="15" t="s">
        <v>129</v>
      </c>
      <c r="AW294" s="15" t="s">
        <v>30</v>
      </c>
      <c r="AX294" s="15" t="s">
        <v>81</v>
      </c>
      <c r="AY294" s="182" t="s">
        <v>122</v>
      </c>
    </row>
    <row r="295" spans="2:65" s="1" customFormat="1" ht="21.75" customHeight="1">
      <c r="B295" s="145"/>
      <c r="C295" s="146" t="s">
        <v>289</v>
      </c>
      <c r="D295" s="146" t="s">
        <v>125</v>
      </c>
      <c r="E295" s="147" t="s">
        <v>290</v>
      </c>
      <c r="F295" s="148" t="s">
        <v>291</v>
      </c>
      <c r="G295" s="149" t="s">
        <v>128</v>
      </c>
      <c r="H295" s="150">
        <v>264.55500000000001</v>
      </c>
      <c r="I295" s="151"/>
      <c r="J295" s="152">
        <f>ROUND(I295*H295,2)</f>
        <v>0</v>
      </c>
      <c r="K295" s="153"/>
      <c r="L295" s="32"/>
      <c r="M295" s="154" t="s">
        <v>1</v>
      </c>
      <c r="N295" s="155" t="s">
        <v>38</v>
      </c>
      <c r="P295" s="156">
        <f>O295*H295</f>
        <v>0</v>
      </c>
      <c r="Q295" s="156">
        <v>0</v>
      </c>
      <c r="R295" s="156">
        <f>Q295*H295</f>
        <v>0</v>
      </c>
      <c r="S295" s="156">
        <v>2.7E-2</v>
      </c>
      <c r="T295" s="157">
        <f>S295*H295</f>
        <v>7.1429850000000004</v>
      </c>
      <c r="AR295" s="158" t="s">
        <v>129</v>
      </c>
      <c r="AT295" s="158" t="s">
        <v>125</v>
      </c>
      <c r="AU295" s="158" t="s">
        <v>83</v>
      </c>
      <c r="AY295" s="17" t="s">
        <v>122</v>
      </c>
      <c r="BE295" s="159">
        <f>IF(N295="základní",J295,0)</f>
        <v>0</v>
      </c>
      <c r="BF295" s="159">
        <f>IF(N295="snížená",J295,0)</f>
        <v>0</v>
      </c>
      <c r="BG295" s="159">
        <f>IF(N295="zákl. přenesená",J295,0)</f>
        <v>0</v>
      </c>
      <c r="BH295" s="159">
        <f>IF(N295="sníž. přenesená",J295,0)</f>
        <v>0</v>
      </c>
      <c r="BI295" s="159">
        <f>IF(N295="nulová",J295,0)</f>
        <v>0</v>
      </c>
      <c r="BJ295" s="17" t="s">
        <v>81</v>
      </c>
      <c r="BK295" s="159">
        <f>ROUND(I295*H295,2)</f>
        <v>0</v>
      </c>
      <c r="BL295" s="17" t="s">
        <v>129</v>
      </c>
      <c r="BM295" s="158" t="s">
        <v>292</v>
      </c>
    </row>
    <row r="296" spans="2:65" s="13" customFormat="1">
      <c r="B296" s="167"/>
      <c r="D296" s="161" t="s">
        <v>131</v>
      </c>
      <c r="E296" s="168" t="s">
        <v>1</v>
      </c>
      <c r="F296" s="169" t="s">
        <v>293</v>
      </c>
      <c r="H296" s="170">
        <v>91.022000000000006</v>
      </c>
      <c r="I296" s="171"/>
      <c r="L296" s="167"/>
      <c r="M296" s="172"/>
      <c r="T296" s="173"/>
      <c r="AT296" s="168" t="s">
        <v>131</v>
      </c>
      <c r="AU296" s="168" t="s">
        <v>83</v>
      </c>
      <c r="AV296" s="13" t="s">
        <v>83</v>
      </c>
      <c r="AW296" s="13" t="s">
        <v>30</v>
      </c>
      <c r="AX296" s="13" t="s">
        <v>73</v>
      </c>
      <c r="AY296" s="168" t="s">
        <v>122</v>
      </c>
    </row>
    <row r="297" spans="2:65" s="13" customFormat="1">
      <c r="B297" s="167"/>
      <c r="D297" s="161" t="s">
        <v>131</v>
      </c>
      <c r="E297" s="168" t="s">
        <v>1</v>
      </c>
      <c r="F297" s="169" t="s">
        <v>294</v>
      </c>
      <c r="H297" s="170">
        <v>3.2120000000000002</v>
      </c>
      <c r="I297" s="171"/>
      <c r="L297" s="167"/>
      <c r="M297" s="172"/>
      <c r="T297" s="173"/>
      <c r="AT297" s="168" t="s">
        <v>131</v>
      </c>
      <c r="AU297" s="168" t="s">
        <v>83</v>
      </c>
      <c r="AV297" s="13" t="s">
        <v>83</v>
      </c>
      <c r="AW297" s="13" t="s">
        <v>30</v>
      </c>
      <c r="AX297" s="13" t="s">
        <v>73</v>
      </c>
      <c r="AY297" s="168" t="s">
        <v>122</v>
      </c>
    </row>
    <row r="298" spans="2:65" s="13" customFormat="1">
      <c r="B298" s="167"/>
      <c r="D298" s="161" t="s">
        <v>131</v>
      </c>
      <c r="E298" s="168" t="s">
        <v>1</v>
      </c>
      <c r="F298" s="169" t="s">
        <v>295</v>
      </c>
      <c r="H298" s="170">
        <v>7.43</v>
      </c>
      <c r="I298" s="171"/>
      <c r="L298" s="167"/>
      <c r="M298" s="172"/>
      <c r="T298" s="173"/>
      <c r="AT298" s="168" t="s">
        <v>131</v>
      </c>
      <c r="AU298" s="168" t="s">
        <v>83</v>
      </c>
      <c r="AV298" s="13" t="s">
        <v>83</v>
      </c>
      <c r="AW298" s="13" t="s">
        <v>30</v>
      </c>
      <c r="AX298" s="13" t="s">
        <v>73</v>
      </c>
      <c r="AY298" s="168" t="s">
        <v>122</v>
      </c>
    </row>
    <row r="299" spans="2:65" s="13" customFormat="1">
      <c r="B299" s="167"/>
      <c r="D299" s="161" t="s">
        <v>131</v>
      </c>
      <c r="E299" s="168" t="s">
        <v>1</v>
      </c>
      <c r="F299" s="169" t="s">
        <v>296</v>
      </c>
      <c r="H299" s="170">
        <v>74.174999999999997</v>
      </c>
      <c r="I299" s="171"/>
      <c r="L299" s="167"/>
      <c r="M299" s="172"/>
      <c r="T299" s="173"/>
      <c r="AT299" s="168" t="s">
        <v>131</v>
      </c>
      <c r="AU299" s="168" t="s">
        <v>83</v>
      </c>
      <c r="AV299" s="13" t="s">
        <v>83</v>
      </c>
      <c r="AW299" s="13" t="s">
        <v>30</v>
      </c>
      <c r="AX299" s="13" t="s">
        <v>73</v>
      </c>
      <c r="AY299" s="168" t="s">
        <v>122</v>
      </c>
    </row>
    <row r="300" spans="2:65" s="13" customFormat="1">
      <c r="B300" s="167"/>
      <c r="D300" s="161" t="s">
        <v>131</v>
      </c>
      <c r="E300" s="168" t="s">
        <v>1</v>
      </c>
      <c r="F300" s="169" t="s">
        <v>297</v>
      </c>
      <c r="H300" s="170">
        <v>5.2839999999999998</v>
      </c>
      <c r="I300" s="171"/>
      <c r="L300" s="167"/>
      <c r="M300" s="172"/>
      <c r="T300" s="173"/>
      <c r="AT300" s="168" t="s">
        <v>131</v>
      </c>
      <c r="AU300" s="168" t="s">
        <v>83</v>
      </c>
      <c r="AV300" s="13" t="s">
        <v>83</v>
      </c>
      <c r="AW300" s="13" t="s">
        <v>30</v>
      </c>
      <c r="AX300" s="13" t="s">
        <v>73</v>
      </c>
      <c r="AY300" s="168" t="s">
        <v>122</v>
      </c>
    </row>
    <row r="301" spans="2:65" s="13" customFormat="1">
      <c r="B301" s="167"/>
      <c r="D301" s="161" t="s">
        <v>131</v>
      </c>
      <c r="E301" s="168" t="s">
        <v>1</v>
      </c>
      <c r="F301" s="169" t="s">
        <v>298</v>
      </c>
      <c r="H301" s="170">
        <v>2.1930000000000001</v>
      </c>
      <c r="I301" s="171"/>
      <c r="L301" s="167"/>
      <c r="M301" s="172"/>
      <c r="T301" s="173"/>
      <c r="AT301" s="168" t="s">
        <v>131</v>
      </c>
      <c r="AU301" s="168" t="s">
        <v>83</v>
      </c>
      <c r="AV301" s="13" t="s">
        <v>83</v>
      </c>
      <c r="AW301" s="13" t="s">
        <v>30</v>
      </c>
      <c r="AX301" s="13" t="s">
        <v>73</v>
      </c>
      <c r="AY301" s="168" t="s">
        <v>122</v>
      </c>
    </row>
    <row r="302" spans="2:65" s="13" customFormat="1">
      <c r="B302" s="167"/>
      <c r="D302" s="161" t="s">
        <v>131</v>
      </c>
      <c r="E302" s="168" t="s">
        <v>1</v>
      </c>
      <c r="F302" s="169" t="s">
        <v>299</v>
      </c>
      <c r="H302" s="170">
        <v>42.869</v>
      </c>
      <c r="I302" s="171"/>
      <c r="L302" s="167"/>
      <c r="M302" s="172"/>
      <c r="T302" s="173"/>
      <c r="AT302" s="168" t="s">
        <v>131</v>
      </c>
      <c r="AU302" s="168" t="s">
        <v>83</v>
      </c>
      <c r="AV302" s="13" t="s">
        <v>83</v>
      </c>
      <c r="AW302" s="13" t="s">
        <v>30</v>
      </c>
      <c r="AX302" s="13" t="s">
        <v>73</v>
      </c>
      <c r="AY302" s="168" t="s">
        <v>122</v>
      </c>
    </row>
    <row r="303" spans="2:65" s="13" customFormat="1">
      <c r="B303" s="167"/>
      <c r="D303" s="161" t="s">
        <v>131</v>
      </c>
      <c r="E303" s="168" t="s">
        <v>1</v>
      </c>
      <c r="F303" s="169" t="s">
        <v>300</v>
      </c>
      <c r="H303" s="170">
        <v>4.3120000000000003</v>
      </c>
      <c r="I303" s="171"/>
      <c r="L303" s="167"/>
      <c r="M303" s="172"/>
      <c r="T303" s="173"/>
      <c r="AT303" s="168" t="s">
        <v>131</v>
      </c>
      <c r="AU303" s="168" t="s">
        <v>83</v>
      </c>
      <c r="AV303" s="13" t="s">
        <v>83</v>
      </c>
      <c r="AW303" s="13" t="s">
        <v>30</v>
      </c>
      <c r="AX303" s="13" t="s">
        <v>73</v>
      </c>
      <c r="AY303" s="168" t="s">
        <v>122</v>
      </c>
    </row>
    <row r="304" spans="2:65" s="13" customFormat="1">
      <c r="B304" s="167"/>
      <c r="D304" s="161" t="s">
        <v>131</v>
      </c>
      <c r="E304" s="168" t="s">
        <v>1</v>
      </c>
      <c r="F304" s="169" t="s">
        <v>301</v>
      </c>
      <c r="H304" s="170">
        <v>25.283999999999999</v>
      </c>
      <c r="I304" s="171"/>
      <c r="L304" s="167"/>
      <c r="M304" s="172"/>
      <c r="T304" s="173"/>
      <c r="AT304" s="168" t="s">
        <v>131</v>
      </c>
      <c r="AU304" s="168" t="s">
        <v>83</v>
      </c>
      <c r="AV304" s="13" t="s">
        <v>83</v>
      </c>
      <c r="AW304" s="13" t="s">
        <v>30</v>
      </c>
      <c r="AX304" s="13" t="s">
        <v>73</v>
      </c>
      <c r="AY304" s="168" t="s">
        <v>122</v>
      </c>
    </row>
    <row r="305" spans="2:65" s="13" customFormat="1">
      <c r="B305" s="167"/>
      <c r="D305" s="161" t="s">
        <v>131</v>
      </c>
      <c r="E305" s="168" t="s">
        <v>1</v>
      </c>
      <c r="F305" s="169" t="s">
        <v>302</v>
      </c>
      <c r="H305" s="170">
        <v>8.7739999999999991</v>
      </c>
      <c r="I305" s="171"/>
      <c r="L305" s="167"/>
      <c r="M305" s="172"/>
      <c r="T305" s="173"/>
      <c r="AT305" s="168" t="s">
        <v>131</v>
      </c>
      <c r="AU305" s="168" t="s">
        <v>83</v>
      </c>
      <c r="AV305" s="13" t="s">
        <v>83</v>
      </c>
      <c r="AW305" s="13" t="s">
        <v>30</v>
      </c>
      <c r="AX305" s="13" t="s">
        <v>73</v>
      </c>
      <c r="AY305" s="168" t="s">
        <v>122</v>
      </c>
    </row>
    <row r="306" spans="2:65" s="15" customFormat="1">
      <c r="B306" s="181"/>
      <c r="D306" s="161" t="s">
        <v>131</v>
      </c>
      <c r="E306" s="182" t="s">
        <v>1</v>
      </c>
      <c r="F306" s="183" t="s">
        <v>195</v>
      </c>
      <c r="H306" s="184">
        <v>264.55500000000001</v>
      </c>
      <c r="I306" s="185"/>
      <c r="L306" s="181"/>
      <c r="M306" s="186"/>
      <c r="T306" s="187"/>
      <c r="AT306" s="182" t="s">
        <v>131</v>
      </c>
      <c r="AU306" s="182" t="s">
        <v>83</v>
      </c>
      <c r="AV306" s="15" t="s">
        <v>129</v>
      </c>
      <c r="AW306" s="15" t="s">
        <v>30</v>
      </c>
      <c r="AX306" s="15" t="s">
        <v>81</v>
      </c>
      <c r="AY306" s="182" t="s">
        <v>122</v>
      </c>
    </row>
    <row r="307" spans="2:65" s="11" customFormat="1" ht="22.9" customHeight="1">
      <c r="B307" s="133"/>
      <c r="D307" s="134" t="s">
        <v>72</v>
      </c>
      <c r="E307" s="143" t="s">
        <v>303</v>
      </c>
      <c r="F307" s="143" t="s">
        <v>304</v>
      </c>
      <c r="I307" s="136"/>
      <c r="J307" s="144">
        <f>BK307</f>
        <v>0</v>
      </c>
      <c r="L307" s="133"/>
      <c r="M307" s="138"/>
      <c r="P307" s="139">
        <f>SUM(P308:P316)</f>
        <v>0</v>
      </c>
      <c r="R307" s="139">
        <f>SUM(R308:R316)</f>
        <v>0</v>
      </c>
      <c r="T307" s="140">
        <f>SUM(T308:T316)</f>
        <v>0</v>
      </c>
      <c r="AR307" s="134" t="s">
        <v>81</v>
      </c>
      <c r="AT307" s="141" t="s">
        <v>72</v>
      </c>
      <c r="AU307" s="141" t="s">
        <v>81</v>
      </c>
      <c r="AY307" s="134" t="s">
        <v>122</v>
      </c>
      <c r="BK307" s="142">
        <f>SUM(BK308:BK316)</f>
        <v>0</v>
      </c>
    </row>
    <row r="308" spans="2:65" s="1" customFormat="1" ht="16.5" customHeight="1">
      <c r="B308" s="145"/>
      <c r="C308" s="146" t="s">
        <v>305</v>
      </c>
      <c r="D308" s="146" t="s">
        <v>125</v>
      </c>
      <c r="E308" s="147" t="s">
        <v>306</v>
      </c>
      <c r="F308" s="148" t="s">
        <v>307</v>
      </c>
      <c r="G308" s="149" t="s">
        <v>308</v>
      </c>
      <c r="H308" s="150">
        <v>8.2230000000000008</v>
      </c>
      <c r="I308" s="151"/>
      <c r="J308" s="152">
        <f>ROUND(I308*H308,2)</f>
        <v>0</v>
      </c>
      <c r="K308" s="153"/>
      <c r="L308" s="32"/>
      <c r="M308" s="154" t="s">
        <v>1</v>
      </c>
      <c r="N308" s="155" t="s">
        <v>38</v>
      </c>
      <c r="P308" s="156">
        <f>O308*H308</f>
        <v>0</v>
      </c>
      <c r="Q308" s="156">
        <v>0</v>
      </c>
      <c r="R308" s="156">
        <f>Q308*H308</f>
        <v>0</v>
      </c>
      <c r="S308" s="156">
        <v>0</v>
      </c>
      <c r="T308" s="157">
        <f>S308*H308</f>
        <v>0</v>
      </c>
      <c r="AR308" s="158" t="s">
        <v>129</v>
      </c>
      <c r="AT308" s="158" t="s">
        <v>125</v>
      </c>
      <c r="AU308" s="158" t="s">
        <v>83</v>
      </c>
      <c r="AY308" s="17" t="s">
        <v>122</v>
      </c>
      <c r="BE308" s="159">
        <f>IF(N308="základní",J308,0)</f>
        <v>0</v>
      </c>
      <c r="BF308" s="159">
        <f>IF(N308="snížená",J308,0)</f>
        <v>0</v>
      </c>
      <c r="BG308" s="159">
        <f>IF(N308="zákl. přenesená",J308,0)</f>
        <v>0</v>
      </c>
      <c r="BH308" s="159">
        <f>IF(N308="sníž. přenesená",J308,0)</f>
        <v>0</v>
      </c>
      <c r="BI308" s="159">
        <f>IF(N308="nulová",J308,0)</f>
        <v>0</v>
      </c>
      <c r="BJ308" s="17" t="s">
        <v>81</v>
      </c>
      <c r="BK308" s="159">
        <f>ROUND(I308*H308,2)</f>
        <v>0</v>
      </c>
      <c r="BL308" s="17" t="s">
        <v>129</v>
      </c>
      <c r="BM308" s="158" t="s">
        <v>309</v>
      </c>
    </row>
    <row r="309" spans="2:65" s="1" customFormat="1" ht="21.75" customHeight="1">
      <c r="B309" s="145"/>
      <c r="C309" s="146" t="s">
        <v>310</v>
      </c>
      <c r="D309" s="146" t="s">
        <v>125</v>
      </c>
      <c r="E309" s="147" t="s">
        <v>311</v>
      </c>
      <c r="F309" s="148" t="s">
        <v>312</v>
      </c>
      <c r="G309" s="149" t="s">
        <v>308</v>
      </c>
      <c r="H309" s="150">
        <v>8.2230000000000008</v>
      </c>
      <c r="I309" s="151"/>
      <c r="J309" s="152">
        <f>ROUND(I309*H309,2)</f>
        <v>0</v>
      </c>
      <c r="K309" s="153"/>
      <c r="L309" s="32"/>
      <c r="M309" s="154" t="s">
        <v>1</v>
      </c>
      <c r="N309" s="155" t="s">
        <v>38</v>
      </c>
      <c r="P309" s="156">
        <f>O309*H309</f>
        <v>0</v>
      </c>
      <c r="Q309" s="156">
        <v>0</v>
      </c>
      <c r="R309" s="156">
        <f>Q309*H309</f>
        <v>0</v>
      </c>
      <c r="S309" s="156">
        <v>0</v>
      </c>
      <c r="T309" s="157">
        <f>S309*H309</f>
        <v>0</v>
      </c>
      <c r="AR309" s="158" t="s">
        <v>129</v>
      </c>
      <c r="AT309" s="158" t="s">
        <v>125</v>
      </c>
      <c r="AU309" s="158" t="s">
        <v>83</v>
      </c>
      <c r="AY309" s="17" t="s">
        <v>122</v>
      </c>
      <c r="BE309" s="159">
        <f>IF(N309="základní",J309,0)</f>
        <v>0</v>
      </c>
      <c r="BF309" s="159">
        <f>IF(N309="snížená",J309,0)</f>
        <v>0</v>
      </c>
      <c r="BG309" s="159">
        <f>IF(N309="zákl. přenesená",J309,0)</f>
        <v>0</v>
      </c>
      <c r="BH309" s="159">
        <f>IF(N309="sníž. přenesená",J309,0)</f>
        <v>0</v>
      </c>
      <c r="BI309" s="159">
        <f>IF(N309="nulová",J309,0)</f>
        <v>0</v>
      </c>
      <c r="BJ309" s="17" t="s">
        <v>81</v>
      </c>
      <c r="BK309" s="159">
        <f>ROUND(I309*H309,2)</f>
        <v>0</v>
      </c>
      <c r="BL309" s="17" t="s">
        <v>129</v>
      </c>
      <c r="BM309" s="158" t="s">
        <v>313</v>
      </c>
    </row>
    <row r="310" spans="2:65" s="1" customFormat="1" ht="21.75" customHeight="1">
      <c r="B310" s="145"/>
      <c r="C310" s="146" t="s">
        <v>314</v>
      </c>
      <c r="D310" s="146" t="s">
        <v>125</v>
      </c>
      <c r="E310" s="147" t="s">
        <v>315</v>
      </c>
      <c r="F310" s="148" t="s">
        <v>316</v>
      </c>
      <c r="G310" s="149" t="s">
        <v>308</v>
      </c>
      <c r="H310" s="150">
        <v>8.2230000000000008</v>
      </c>
      <c r="I310" s="151"/>
      <c r="J310" s="152">
        <f>ROUND(I310*H310,2)</f>
        <v>0</v>
      </c>
      <c r="K310" s="153"/>
      <c r="L310" s="32"/>
      <c r="M310" s="154" t="s">
        <v>1</v>
      </c>
      <c r="N310" s="155" t="s">
        <v>38</v>
      </c>
      <c r="P310" s="156">
        <f>O310*H310</f>
        <v>0</v>
      </c>
      <c r="Q310" s="156">
        <v>0</v>
      </c>
      <c r="R310" s="156">
        <f>Q310*H310</f>
        <v>0</v>
      </c>
      <c r="S310" s="156">
        <v>0</v>
      </c>
      <c r="T310" s="157">
        <f>S310*H310</f>
        <v>0</v>
      </c>
      <c r="AR310" s="158" t="s">
        <v>129</v>
      </c>
      <c r="AT310" s="158" t="s">
        <v>125</v>
      </c>
      <c r="AU310" s="158" t="s">
        <v>83</v>
      </c>
      <c r="AY310" s="17" t="s">
        <v>122</v>
      </c>
      <c r="BE310" s="159">
        <f>IF(N310="základní",J310,0)</f>
        <v>0</v>
      </c>
      <c r="BF310" s="159">
        <f>IF(N310="snížená",J310,0)</f>
        <v>0</v>
      </c>
      <c r="BG310" s="159">
        <f>IF(N310="zákl. přenesená",J310,0)</f>
        <v>0</v>
      </c>
      <c r="BH310" s="159">
        <f>IF(N310="sníž. přenesená",J310,0)</f>
        <v>0</v>
      </c>
      <c r="BI310" s="159">
        <f>IF(N310="nulová",J310,0)</f>
        <v>0</v>
      </c>
      <c r="BJ310" s="17" t="s">
        <v>81</v>
      </c>
      <c r="BK310" s="159">
        <f>ROUND(I310*H310,2)</f>
        <v>0</v>
      </c>
      <c r="BL310" s="17" t="s">
        <v>129</v>
      </c>
      <c r="BM310" s="158" t="s">
        <v>317</v>
      </c>
    </row>
    <row r="311" spans="2:65" s="1" customFormat="1" ht="21.75" customHeight="1">
      <c r="B311" s="145"/>
      <c r="C311" s="146" t="s">
        <v>7</v>
      </c>
      <c r="D311" s="146" t="s">
        <v>125</v>
      </c>
      <c r="E311" s="147" t="s">
        <v>318</v>
      </c>
      <c r="F311" s="148" t="s">
        <v>319</v>
      </c>
      <c r="G311" s="149" t="s">
        <v>308</v>
      </c>
      <c r="H311" s="150">
        <v>149.58699999999999</v>
      </c>
      <c r="I311" s="151"/>
      <c r="J311" s="152">
        <f>ROUND(I311*H311,2)</f>
        <v>0</v>
      </c>
      <c r="K311" s="153"/>
      <c r="L311" s="32"/>
      <c r="M311" s="154" t="s">
        <v>1</v>
      </c>
      <c r="N311" s="155" t="s">
        <v>38</v>
      </c>
      <c r="P311" s="156">
        <f>O311*H311</f>
        <v>0</v>
      </c>
      <c r="Q311" s="156">
        <v>0</v>
      </c>
      <c r="R311" s="156">
        <f>Q311*H311</f>
        <v>0</v>
      </c>
      <c r="S311" s="156">
        <v>0</v>
      </c>
      <c r="T311" s="157">
        <f>S311*H311</f>
        <v>0</v>
      </c>
      <c r="AR311" s="158" t="s">
        <v>129</v>
      </c>
      <c r="AT311" s="158" t="s">
        <v>125</v>
      </c>
      <c r="AU311" s="158" t="s">
        <v>83</v>
      </c>
      <c r="AY311" s="17" t="s">
        <v>122</v>
      </c>
      <c r="BE311" s="159">
        <f>IF(N311="základní",J311,0)</f>
        <v>0</v>
      </c>
      <c r="BF311" s="159">
        <f>IF(N311="snížená",J311,0)</f>
        <v>0</v>
      </c>
      <c r="BG311" s="159">
        <f>IF(N311="zákl. přenesená",J311,0)</f>
        <v>0</v>
      </c>
      <c r="BH311" s="159">
        <f>IF(N311="sníž. přenesená",J311,0)</f>
        <v>0</v>
      </c>
      <c r="BI311" s="159">
        <f>IF(N311="nulová",J311,0)</f>
        <v>0</v>
      </c>
      <c r="BJ311" s="17" t="s">
        <v>81</v>
      </c>
      <c r="BK311" s="159">
        <f>ROUND(I311*H311,2)</f>
        <v>0</v>
      </c>
      <c r="BL311" s="17" t="s">
        <v>129</v>
      </c>
      <c r="BM311" s="158" t="s">
        <v>320</v>
      </c>
    </row>
    <row r="312" spans="2:65" s="13" customFormat="1">
      <c r="B312" s="167"/>
      <c r="D312" s="161" t="s">
        <v>131</v>
      </c>
      <c r="E312" s="168" t="s">
        <v>1</v>
      </c>
      <c r="F312" s="169" t="s">
        <v>321</v>
      </c>
      <c r="H312" s="170">
        <v>149.58699999999999</v>
      </c>
      <c r="I312" s="171"/>
      <c r="L312" s="167"/>
      <c r="M312" s="172"/>
      <c r="T312" s="173"/>
      <c r="AT312" s="168" t="s">
        <v>131</v>
      </c>
      <c r="AU312" s="168" t="s">
        <v>83</v>
      </c>
      <c r="AV312" s="13" t="s">
        <v>83</v>
      </c>
      <c r="AW312" s="13" t="s">
        <v>30</v>
      </c>
      <c r="AX312" s="13" t="s">
        <v>73</v>
      </c>
      <c r="AY312" s="168" t="s">
        <v>122</v>
      </c>
    </row>
    <row r="313" spans="2:65" s="15" customFormat="1">
      <c r="B313" s="181"/>
      <c r="D313" s="161" t="s">
        <v>131</v>
      </c>
      <c r="E313" s="182" t="s">
        <v>1</v>
      </c>
      <c r="F313" s="183" t="s">
        <v>195</v>
      </c>
      <c r="H313" s="184">
        <v>149.58699999999999</v>
      </c>
      <c r="I313" s="185"/>
      <c r="L313" s="181"/>
      <c r="M313" s="186"/>
      <c r="T313" s="187"/>
      <c r="AT313" s="182" t="s">
        <v>131</v>
      </c>
      <c r="AU313" s="182" t="s">
        <v>83</v>
      </c>
      <c r="AV313" s="15" t="s">
        <v>129</v>
      </c>
      <c r="AW313" s="15" t="s">
        <v>30</v>
      </c>
      <c r="AX313" s="15" t="s">
        <v>81</v>
      </c>
      <c r="AY313" s="182" t="s">
        <v>122</v>
      </c>
    </row>
    <row r="314" spans="2:65" s="1" customFormat="1" ht="21.75" customHeight="1">
      <c r="B314" s="145"/>
      <c r="C314" s="146" t="s">
        <v>322</v>
      </c>
      <c r="D314" s="146" t="s">
        <v>125</v>
      </c>
      <c r="E314" s="147" t="s">
        <v>323</v>
      </c>
      <c r="F314" s="148" t="s">
        <v>324</v>
      </c>
      <c r="G314" s="149" t="s">
        <v>308</v>
      </c>
      <c r="H314" s="150">
        <v>7.8730000000000002</v>
      </c>
      <c r="I314" s="151"/>
      <c r="J314" s="152">
        <f>ROUND(I314*H314,2)</f>
        <v>0</v>
      </c>
      <c r="K314" s="153"/>
      <c r="L314" s="32"/>
      <c r="M314" s="154" t="s">
        <v>1</v>
      </c>
      <c r="N314" s="155" t="s">
        <v>38</v>
      </c>
      <c r="P314" s="156">
        <f>O314*H314</f>
        <v>0</v>
      </c>
      <c r="Q314" s="156">
        <v>0</v>
      </c>
      <c r="R314" s="156">
        <f>Q314*H314</f>
        <v>0</v>
      </c>
      <c r="S314" s="156">
        <v>0</v>
      </c>
      <c r="T314" s="157">
        <f>S314*H314</f>
        <v>0</v>
      </c>
      <c r="AR314" s="158" t="s">
        <v>129</v>
      </c>
      <c r="AT314" s="158" t="s">
        <v>125</v>
      </c>
      <c r="AU314" s="158" t="s">
        <v>83</v>
      </c>
      <c r="AY314" s="17" t="s">
        <v>122</v>
      </c>
      <c r="BE314" s="159">
        <f>IF(N314="základní",J314,0)</f>
        <v>0</v>
      </c>
      <c r="BF314" s="159">
        <f>IF(N314="snížená",J314,0)</f>
        <v>0</v>
      </c>
      <c r="BG314" s="159">
        <f>IF(N314="zákl. přenesená",J314,0)</f>
        <v>0</v>
      </c>
      <c r="BH314" s="159">
        <f>IF(N314="sníž. přenesená",J314,0)</f>
        <v>0</v>
      </c>
      <c r="BI314" s="159">
        <f>IF(N314="nulová",J314,0)</f>
        <v>0</v>
      </c>
      <c r="BJ314" s="17" t="s">
        <v>81</v>
      </c>
      <c r="BK314" s="159">
        <f>ROUND(I314*H314,2)</f>
        <v>0</v>
      </c>
      <c r="BL314" s="17" t="s">
        <v>129</v>
      </c>
      <c r="BM314" s="158" t="s">
        <v>325</v>
      </c>
    </row>
    <row r="315" spans="2:65" s="13" customFormat="1">
      <c r="B315" s="167"/>
      <c r="D315" s="161" t="s">
        <v>131</v>
      </c>
      <c r="E315" s="168" t="s">
        <v>1</v>
      </c>
      <c r="F315" s="169" t="s">
        <v>326</v>
      </c>
      <c r="H315" s="170">
        <v>7.8730000000000002</v>
      </c>
      <c r="I315" s="171"/>
      <c r="L315" s="167"/>
      <c r="M315" s="172"/>
      <c r="T315" s="173"/>
      <c r="AT315" s="168" t="s">
        <v>131</v>
      </c>
      <c r="AU315" s="168" t="s">
        <v>83</v>
      </c>
      <c r="AV315" s="13" t="s">
        <v>83</v>
      </c>
      <c r="AW315" s="13" t="s">
        <v>30</v>
      </c>
      <c r="AX315" s="13" t="s">
        <v>73</v>
      </c>
      <c r="AY315" s="168" t="s">
        <v>122</v>
      </c>
    </row>
    <row r="316" spans="2:65" s="15" customFormat="1">
      <c r="B316" s="181"/>
      <c r="D316" s="161" t="s">
        <v>131</v>
      </c>
      <c r="E316" s="182" t="s">
        <v>1</v>
      </c>
      <c r="F316" s="183" t="s">
        <v>195</v>
      </c>
      <c r="H316" s="184">
        <v>7.8730000000000002</v>
      </c>
      <c r="I316" s="185"/>
      <c r="L316" s="181"/>
      <c r="M316" s="186"/>
      <c r="T316" s="187"/>
      <c r="AT316" s="182" t="s">
        <v>131</v>
      </c>
      <c r="AU316" s="182" t="s">
        <v>83</v>
      </c>
      <c r="AV316" s="15" t="s">
        <v>129</v>
      </c>
      <c r="AW316" s="15" t="s">
        <v>30</v>
      </c>
      <c r="AX316" s="15" t="s">
        <v>81</v>
      </c>
      <c r="AY316" s="182" t="s">
        <v>122</v>
      </c>
    </row>
    <row r="317" spans="2:65" s="11" customFormat="1" ht="22.9" customHeight="1">
      <c r="B317" s="133"/>
      <c r="D317" s="134" t="s">
        <v>72</v>
      </c>
      <c r="E317" s="143" t="s">
        <v>327</v>
      </c>
      <c r="F317" s="143" t="s">
        <v>328</v>
      </c>
      <c r="I317" s="136"/>
      <c r="J317" s="144">
        <f>BK317</f>
        <v>0</v>
      </c>
      <c r="L317" s="133"/>
      <c r="M317" s="138"/>
      <c r="P317" s="139">
        <f>P318</f>
        <v>0</v>
      </c>
      <c r="R317" s="139">
        <f>R318</f>
        <v>0</v>
      </c>
      <c r="T317" s="140">
        <f>T318</f>
        <v>0</v>
      </c>
      <c r="AR317" s="134" t="s">
        <v>81</v>
      </c>
      <c r="AT317" s="141" t="s">
        <v>72</v>
      </c>
      <c r="AU317" s="141" t="s">
        <v>81</v>
      </c>
      <c r="AY317" s="134" t="s">
        <v>122</v>
      </c>
      <c r="BK317" s="142">
        <f>BK318</f>
        <v>0</v>
      </c>
    </row>
    <row r="318" spans="2:65" s="1" customFormat="1" ht="16.5" customHeight="1">
      <c r="B318" s="145"/>
      <c r="C318" s="146" t="s">
        <v>329</v>
      </c>
      <c r="D318" s="146" t="s">
        <v>125</v>
      </c>
      <c r="E318" s="147" t="s">
        <v>330</v>
      </c>
      <c r="F318" s="148" t="s">
        <v>331</v>
      </c>
      <c r="G318" s="149" t="s">
        <v>308</v>
      </c>
      <c r="H318" s="150">
        <v>25.587</v>
      </c>
      <c r="I318" s="151"/>
      <c r="J318" s="152">
        <f>ROUND(I318*H318,2)</f>
        <v>0</v>
      </c>
      <c r="K318" s="153"/>
      <c r="L318" s="32"/>
      <c r="M318" s="154" t="s">
        <v>1</v>
      </c>
      <c r="N318" s="155" t="s">
        <v>38</v>
      </c>
      <c r="P318" s="156">
        <f>O318*H318</f>
        <v>0</v>
      </c>
      <c r="Q318" s="156">
        <v>0</v>
      </c>
      <c r="R318" s="156">
        <f>Q318*H318</f>
        <v>0</v>
      </c>
      <c r="S318" s="156">
        <v>0</v>
      </c>
      <c r="T318" s="157">
        <f>S318*H318</f>
        <v>0</v>
      </c>
      <c r="AR318" s="158" t="s">
        <v>129</v>
      </c>
      <c r="AT318" s="158" t="s">
        <v>125</v>
      </c>
      <c r="AU318" s="158" t="s">
        <v>83</v>
      </c>
      <c r="AY318" s="17" t="s">
        <v>122</v>
      </c>
      <c r="BE318" s="159">
        <f>IF(N318="základní",J318,0)</f>
        <v>0</v>
      </c>
      <c r="BF318" s="159">
        <f>IF(N318="snížená",J318,0)</f>
        <v>0</v>
      </c>
      <c r="BG318" s="159">
        <f>IF(N318="zákl. přenesená",J318,0)</f>
        <v>0</v>
      </c>
      <c r="BH318" s="159">
        <f>IF(N318="sníž. přenesená",J318,0)</f>
        <v>0</v>
      </c>
      <c r="BI318" s="159">
        <f>IF(N318="nulová",J318,0)</f>
        <v>0</v>
      </c>
      <c r="BJ318" s="17" t="s">
        <v>81</v>
      </c>
      <c r="BK318" s="159">
        <f>ROUND(I318*H318,2)</f>
        <v>0</v>
      </c>
      <c r="BL318" s="17" t="s">
        <v>129</v>
      </c>
      <c r="BM318" s="158" t="s">
        <v>332</v>
      </c>
    </row>
    <row r="319" spans="2:65" s="11" customFormat="1" ht="25.9" customHeight="1">
      <c r="B319" s="133"/>
      <c r="D319" s="134" t="s">
        <v>72</v>
      </c>
      <c r="E319" s="135" t="s">
        <v>333</v>
      </c>
      <c r="F319" s="135" t="s">
        <v>334</v>
      </c>
      <c r="I319" s="136"/>
      <c r="J319" s="137">
        <f>BK319</f>
        <v>0</v>
      </c>
      <c r="L319" s="133"/>
      <c r="M319" s="138"/>
      <c r="P319" s="139">
        <f>P320+P390+P397+P447</f>
        <v>0</v>
      </c>
      <c r="R319" s="139">
        <f>R320+R390+R397+R447</f>
        <v>56.954896980000001</v>
      </c>
      <c r="T319" s="140">
        <f>T320+T390+T397+T447</f>
        <v>0.59138290000000004</v>
      </c>
      <c r="AR319" s="134" t="s">
        <v>83</v>
      </c>
      <c r="AT319" s="141" t="s">
        <v>72</v>
      </c>
      <c r="AU319" s="141" t="s">
        <v>73</v>
      </c>
      <c r="AY319" s="134" t="s">
        <v>122</v>
      </c>
      <c r="BK319" s="142">
        <f>BK320+BK390+BK397+BK447</f>
        <v>0</v>
      </c>
    </row>
    <row r="320" spans="2:65" s="11" customFormat="1" ht="22.9" customHeight="1">
      <c r="B320" s="133"/>
      <c r="D320" s="134" t="s">
        <v>72</v>
      </c>
      <c r="E320" s="143" t="s">
        <v>335</v>
      </c>
      <c r="F320" s="143" t="s">
        <v>336</v>
      </c>
      <c r="I320" s="136"/>
      <c r="J320" s="144">
        <f>BK320</f>
        <v>0</v>
      </c>
      <c r="L320" s="133"/>
      <c r="M320" s="138"/>
      <c r="P320" s="139">
        <f>SUM(P321:P389)</f>
        <v>0</v>
      </c>
      <c r="R320" s="139">
        <f>SUM(R321:R389)</f>
        <v>40.958361879999998</v>
      </c>
      <c r="T320" s="140">
        <f>SUM(T321:T389)</f>
        <v>0</v>
      </c>
      <c r="AR320" s="134" t="s">
        <v>83</v>
      </c>
      <c r="AT320" s="141" t="s">
        <v>72</v>
      </c>
      <c r="AU320" s="141" t="s">
        <v>81</v>
      </c>
      <c r="AY320" s="134" t="s">
        <v>122</v>
      </c>
      <c r="BK320" s="142">
        <f>SUM(BK321:BK389)</f>
        <v>0</v>
      </c>
    </row>
    <row r="321" spans="2:65" s="1" customFormat="1" ht="21.75" customHeight="1">
      <c r="B321" s="145"/>
      <c r="C321" s="146" t="s">
        <v>337</v>
      </c>
      <c r="D321" s="146" t="s">
        <v>125</v>
      </c>
      <c r="E321" s="147" t="s">
        <v>338</v>
      </c>
      <c r="F321" s="148" t="s">
        <v>339</v>
      </c>
      <c r="G321" s="149" t="s">
        <v>128</v>
      </c>
      <c r="H321" s="150">
        <v>556.16</v>
      </c>
      <c r="I321" s="151"/>
      <c r="J321" s="152">
        <f>ROUND(I321*H321,2)</f>
        <v>0</v>
      </c>
      <c r="K321" s="153"/>
      <c r="L321" s="32"/>
      <c r="M321" s="154" t="s">
        <v>1</v>
      </c>
      <c r="N321" s="155" t="s">
        <v>38</v>
      </c>
      <c r="P321" s="156">
        <f>O321*H321</f>
        <v>0</v>
      </c>
      <c r="Q321" s="156">
        <v>0</v>
      </c>
      <c r="R321" s="156">
        <f>Q321*H321</f>
        <v>0</v>
      </c>
      <c r="S321" s="156">
        <v>0</v>
      </c>
      <c r="T321" s="157">
        <f>S321*H321</f>
        <v>0</v>
      </c>
      <c r="AR321" s="158" t="s">
        <v>284</v>
      </c>
      <c r="AT321" s="158" t="s">
        <v>125</v>
      </c>
      <c r="AU321" s="158" t="s">
        <v>83</v>
      </c>
      <c r="AY321" s="17" t="s">
        <v>122</v>
      </c>
      <c r="BE321" s="159">
        <f>IF(N321="základní",J321,0)</f>
        <v>0</v>
      </c>
      <c r="BF321" s="159">
        <f>IF(N321="snížená",J321,0)</f>
        <v>0</v>
      </c>
      <c r="BG321" s="159">
        <f>IF(N321="zákl. přenesená",J321,0)</f>
        <v>0</v>
      </c>
      <c r="BH321" s="159">
        <f>IF(N321="sníž. přenesená",J321,0)</f>
        <v>0</v>
      </c>
      <c r="BI321" s="159">
        <f>IF(N321="nulová",J321,0)</f>
        <v>0</v>
      </c>
      <c r="BJ321" s="17" t="s">
        <v>81</v>
      </c>
      <c r="BK321" s="159">
        <f>ROUND(I321*H321,2)</f>
        <v>0</v>
      </c>
      <c r="BL321" s="17" t="s">
        <v>284</v>
      </c>
      <c r="BM321" s="158" t="s">
        <v>340</v>
      </c>
    </row>
    <row r="322" spans="2:65" s="12" customFormat="1">
      <c r="B322" s="160"/>
      <c r="D322" s="161" t="s">
        <v>131</v>
      </c>
      <c r="E322" s="162" t="s">
        <v>1</v>
      </c>
      <c r="F322" s="163" t="s">
        <v>341</v>
      </c>
      <c r="H322" s="162" t="s">
        <v>1</v>
      </c>
      <c r="I322" s="164"/>
      <c r="L322" s="160"/>
      <c r="M322" s="165"/>
      <c r="T322" s="166"/>
      <c r="AT322" s="162" t="s">
        <v>131</v>
      </c>
      <c r="AU322" s="162" t="s">
        <v>83</v>
      </c>
      <c r="AV322" s="12" t="s">
        <v>81</v>
      </c>
      <c r="AW322" s="12" t="s">
        <v>30</v>
      </c>
      <c r="AX322" s="12" t="s">
        <v>73</v>
      </c>
      <c r="AY322" s="162" t="s">
        <v>122</v>
      </c>
    </row>
    <row r="323" spans="2:65" s="12" customFormat="1" ht="22.5">
      <c r="B323" s="160"/>
      <c r="D323" s="161" t="s">
        <v>131</v>
      </c>
      <c r="E323" s="162" t="s">
        <v>1</v>
      </c>
      <c r="F323" s="163" t="s">
        <v>342</v>
      </c>
      <c r="H323" s="162" t="s">
        <v>1</v>
      </c>
      <c r="I323" s="164"/>
      <c r="L323" s="160"/>
      <c r="M323" s="165"/>
      <c r="T323" s="166"/>
      <c r="AT323" s="162" t="s">
        <v>131</v>
      </c>
      <c r="AU323" s="162" t="s">
        <v>83</v>
      </c>
      <c r="AV323" s="12" t="s">
        <v>81</v>
      </c>
      <c r="AW323" s="12" t="s">
        <v>30</v>
      </c>
      <c r="AX323" s="12" t="s">
        <v>73</v>
      </c>
      <c r="AY323" s="162" t="s">
        <v>122</v>
      </c>
    </row>
    <row r="324" spans="2:65" s="13" customFormat="1">
      <c r="B324" s="167"/>
      <c r="D324" s="161" t="s">
        <v>131</v>
      </c>
      <c r="E324" s="168" t="s">
        <v>1</v>
      </c>
      <c r="F324" s="169" t="s">
        <v>343</v>
      </c>
      <c r="H324" s="170">
        <v>527.16</v>
      </c>
      <c r="I324" s="171"/>
      <c r="L324" s="167"/>
      <c r="M324" s="172"/>
      <c r="T324" s="173"/>
      <c r="AT324" s="168" t="s">
        <v>131</v>
      </c>
      <c r="AU324" s="168" t="s">
        <v>83</v>
      </c>
      <c r="AV324" s="13" t="s">
        <v>83</v>
      </c>
      <c r="AW324" s="13" t="s">
        <v>30</v>
      </c>
      <c r="AX324" s="13" t="s">
        <v>73</v>
      </c>
      <c r="AY324" s="168" t="s">
        <v>122</v>
      </c>
    </row>
    <row r="325" spans="2:65" s="12" customFormat="1">
      <c r="B325" s="160"/>
      <c r="D325" s="161" t="s">
        <v>131</v>
      </c>
      <c r="E325" s="162" t="s">
        <v>1</v>
      </c>
      <c r="F325" s="163" t="s">
        <v>344</v>
      </c>
      <c r="H325" s="162" t="s">
        <v>1</v>
      </c>
      <c r="I325" s="164"/>
      <c r="L325" s="160"/>
      <c r="M325" s="165"/>
      <c r="T325" s="166"/>
      <c r="AT325" s="162" t="s">
        <v>131</v>
      </c>
      <c r="AU325" s="162" t="s">
        <v>83</v>
      </c>
      <c r="AV325" s="12" t="s">
        <v>81</v>
      </c>
      <c r="AW325" s="12" t="s">
        <v>30</v>
      </c>
      <c r="AX325" s="12" t="s">
        <v>73</v>
      </c>
      <c r="AY325" s="162" t="s">
        <v>122</v>
      </c>
    </row>
    <row r="326" spans="2:65" s="12" customFormat="1" ht="22.5">
      <c r="B326" s="160"/>
      <c r="D326" s="161" t="s">
        <v>131</v>
      </c>
      <c r="E326" s="162" t="s">
        <v>1</v>
      </c>
      <c r="F326" s="163" t="s">
        <v>342</v>
      </c>
      <c r="H326" s="162" t="s">
        <v>1</v>
      </c>
      <c r="I326" s="164"/>
      <c r="L326" s="160"/>
      <c r="M326" s="165"/>
      <c r="T326" s="166"/>
      <c r="AT326" s="162" t="s">
        <v>131</v>
      </c>
      <c r="AU326" s="162" t="s">
        <v>83</v>
      </c>
      <c r="AV326" s="12" t="s">
        <v>81</v>
      </c>
      <c r="AW326" s="12" t="s">
        <v>30</v>
      </c>
      <c r="AX326" s="12" t="s">
        <v>73</v>
      </c>
      <c r="AY326" s="162" t="s">
        <v>122</v>
      </c>
    </row>
    <row r="327" spans="2:65" s="13" customFormat="1">
      <c r="B327" s="167"/>
      <c r="D327" s="161" t="s">
        <v>131</v>
      </c>
      <c r="E327" s="168" t="s">
        <v>1</v>
      </c>
      <c r="F327" s="169" t="s">
        <v>345</v>
      </c>
      <c r="H327" s="170">
        <v>29</v>
      </c>
      <c r="I327" s="171"/>
      <c r="L327" s="167"/>
      <c r="M327" s="172"/>
      <c r="T327" s="173"/>
      <c r="AT327" s="168" t="s">
        <v>131</v>
      </c>
      <c r="AU327" s="168" t="s">
        <v>83</v>
      </c>
      <c r="AV327" s="13" t="s">
        <v>83</v>
      </c>
      <c r="AW327" s="13" t="s">
        <v>30</v>
      </c>
      <c r="AX327" s="13" t="s">
        <v>73</v>
      </c>
      <c r="AY327" s="168" t="s">
        <v>122</v>
      </c>
    </row>
    <row r="328" spans="2:65" s="15" customFormat="1">
      <c r="B328" s="181"/>
      <c r="D328" s="161" t="s">
        <v>131</v>
      </c>
      <c r="E328" s="182" t="s">
        <v>1</v>
      </c>
      <c r="F328" s="183" t="s">
        <v>195</v>
      </c>
      <c r="H328" s="184">
        <v>556.16</v>
      </c>
      <c r="I328" s="185"/>
      <c r="L328" s="181"/>
      <c r="M328" s="186"/>
      <c r="T328" s="187"/>
      <c r="AT328" s="182" t="s">
        <v>131</v>
      </c>
      <c r="AU328" s="182" t="s">
        <v>83</v>
      </c>
      <c r="AV328" s="15" t="s">
        <v>129</v>
      </c>
      <c r="AW328" s="15" t="s">
        <v>30</v>
      </c>
      <c r="AX328" s="15" t="s">
        <v>81</v>
      </c>
      <c r="AY328" s="182" t="s">
        <v>122</v>
      </c>
    </row>
    <row r="329" spans="2:65" s="1" customFormat="1" ht="21.75" customHeight="1">
      <c r="B329" s="145"/>
      <c r="C329" s="188" t="s">
        <v>346</v>
      </c>
      <c r="D329" s="188" t="s">
        <v>221</v>
      </c>
      <c r="E329" s="189" t="s">
        <v>347</v>
      </c>
      <c r="F329" s="190" t="s">
        <v>348</v>
      </c>
      <c r="G329" s="191" t="s">
        <v>128</v>
      </c>
      <c r="H329" s="192">
        <v>1167.9359999999999</v>
      </c>
      <c r="I329" s="193"/>
      <c r="J329" s="194">
        <f>ROUND(I329*H329,2)</f>
        <v>0</v>
      </c>
      <c r="K329" s="195"/>
      <c r="L329" s="196"/>
      <c r="M329" s="197" t="s">
        <v>1</v>
      </c>
      <c r="N329" s="198" t="s">
        <v>38</v>
      </c>
      <c r="P329" s="156">
        <f>O329*H329</f>
        <v>0</v>
      </c>
      <c r="Q329" s="156">
        <v>2.2499999999999999E-2</v>
      </c>
      <c r="R329" s="156">
        <f>Q329*H329</f>
        <v>26.278559999999999</v>
      </c>
      <c r="S329" s="156">
        <v>0</v>
      </c>
      <c r="T329" s="157">
        <f>S329*H329</f>
        <v>0</v>
      </c>
      <c r="AR329" s="158" t="s">
        <v>349</v>
      </c>
      <c r="AT329" s="158" t="s">
        <v>221</v>
      </c>
      <c r="AU329" s="158" t="s">
        <v>83</v>
      </c>
      <c r="AY329" s="17" t="s">
        <v>122</v>
      </c>
      <c r="BE329" s="159">
        <f>IF(N329="základní",J329,0)</f>
        <v>0</v>
      </c>
      <c r="BF329" s="159">
        <f>IF(N329="snížená",J329,0)</f>
        <v>0</v>
      </c>
      <c r="BG329" s="159">
        <f>IF(N329="zákl. přenesená",J329,0)</f>
        <v>0</v>
      </c>
      <c r="BH329" s="159">
        <f>IF(N329="sníž. přenesená",J329,0)</f>
        <v>0</v>
      </c>
      <c r="BI329" s="159">
        <f>IF(N329="nulová",J329,0)</f>
        <v>0</v>
      </c>
      <c r="BJ329" s="17" t="s">
        <v>81</v>
      </c>
      <c r="BK329" s="159">
        <f>ROUND(I329*H329,2)</f>
        <v>0</v>
      </c>
      <c r="BL329" s="17" t="s">
        <v>284</v>
      </c>
      <c r="BM329" s="158" t="s">
        <v>350</v>
      </c>
    </row>
    <row r="330" spans="2:65" s="12" customFormat="1">
      <c r="B330" s="160"/>
      <c r="D330" s="161" t="s">
        <v>131</v>
      </c>
      <c r="E330" s="162" t="s">
        <v>1</v>
      </c>
      <c r="F330" s="163" t="s">
        <v>341</v>
      </c>
      <c r="H330" s="162" t="s">
        <v>1</v>
      </c>
      <c r="I330" s="164"/>
      <c r="L330" s="160"/>
      <c r="M330" s="165"/>
      <c r="T330" s="166"/>
      <c r="AT330" s="162" t="s">
        <v>131</v>
      </c>
      <c r="AU330" s="162" t="s">
        <v>83</v>
      </c>
      <c r="AV330" s="12" t="s">
        <v>81</v>
      </c>
      <c r="AW330" s="12" t="s">
        <v>30</v>
      </c>
      <c r="AX330" s="12" t="s">
        <v>73</v>
      </c>
      <c r="AY330" s="162" t="s">
        <v>122</v>
      </c>
    </row>
    <row r="331" spans="2:65" s="12" customFormat="1" ht="22.5">
      <c r="B331" s="160"/>
      <c r="D331" s="161" t="s">
        <v>131</v>
      </c>
      <c r="E331" s="162" t="s">
        <v>1</v>
      </c>
      <c r="F331" s="163" t="s">
        <v>342</v>
      </c>
      <c r="H331" s="162" t="s">
        <v>1</v>
      </c>
      <c r="I331" s="164"/>
      <c r="L331" s="160"/>
      <c r="M331" s="165"/>
      <c r="T331" s="166"/>
      <c r="AT331" s="162" t="s">
        <v>131</v>
      </c>
      <c r="AU331" s="162" t="s">
        <v>83</v>
      </c>
      <c r="AV331" s="12" t="s">
        <v>81</v>
      </c>
      <c r="AW331" s="12" t="s">
        <v>30</v>
      </c>
      <c r="AX331" s="12" t="s">
        <v>73</v>
      </c>
      <c r="AY331" s="162" t="s">
        <v>122</v>
      </c>
    </row>
    <row r="332" spans="2:65" s="13" customFormat="1">
      <c r="B332" s="167"/>
      <c r="D332" s="161" t="s">
        <v>131</v>
      </c>
      <c r="E332" s="168" t="s">
        <v>1</v>
      </c>
      <c r="F332" s="169" t="s">
        <v>351</v>
      </c>
      <c r="H332" s="170">
        <v>1054.32</v>
      </c>
      <c r="I332" s="171"/>
      <c r="L332" s="167"/>
      <c r="M332" s="172"/>
      <c r="T332" s="173"/>
      <c r="AT332" s="168" t="s">
        <v>131</v>
      </c>
      <c r="AU332" s="168" t="s">
        <v>83</v>
      </c>
      <c r="AV332" s="13" t="s">
        <v>83</v>
      </c>
      <c r="AW332" s="13" t="s">
        <v>30</v>
      </c>
      <c r="AX332" s="13" t="s">
        <v>73</v>
      </c>
      <c r="AY332" s="168" t="s">
        <v>122</v>
      </c>
    </row>
    <row r="333" spans="2:65" s="12" customFormat="1">
      <c r="B333" s="160"/>
      <c r="D333" s="161" t="s">
        <v>131</v>
      </c>
      <c r="E333" s="162" t="s">
        <v>1</v>
      </c>
      <c r="F333" s="163" t="s">
        <v>344</v>
      </c>
      <c r="H333" s="162" t="s">
        <v>1</v>
      </c>
      <c r="I333" s="164"/>
      <c r="L333" s="160"/>
      <c r="M333" s="165"/>
      <c r="T333" s="166"/>
      <c r="AT333" s="162" t="s">
        <v>131</v>
      </c>
      <c r="AU333" s="162" t="s">
        <v>83</v>
      </c>
      <c r="AV333" s="12" t="s">
        <v>81</v>
      </c>
      <c r="AW333" s="12" t="s">
        <v>30</v>
      </c>
      <c r="AX333" s="12" t="s">
        <v>73</v>
      </c>
      <c r="AY333" s="162" t="s">
        <v>122</v>
      </c>
    </row>
    <row r="334" spans="2:65" s="12" customFormat="1" ht="22.5">
      <c r="B334" s="160"/>
      <c r="D334" s="161" t="s">
        <v>131</v>
      </c>
      <c r="E334" s="162" t="s">
        <v>1</v>
      </c>
      <c r="F334" s="163" t="s">
        <v>342</v>
      </c>
      <c r="H334" s="162" t="s">
        <v>1</v>
      </c>
      <c r="I334" s="164"/>
      <c r="L334" s="160"/>
      <c r="M334" s="165"/>
      <c r="T334" s="166"/>
      <c r="AT334" s="162" t="s">
        <v>131</v>
      </c>
      <c r="AU334" s="162" t="s">
        <v>83</v>
      </c>
      <c r="AV334" s="12" t="s">
        <v>81</v>
      </c>
      <c r="AW334" s="12" t="s">
        <v>30</v>
      </c>
      <c r="AX334" s="12" t="s">
        <v>73</v>
      </c>
      <c r="AY334" s="162" t="s">
        <v>122</v>
      </c>
    </row>
    <row r="335" spans="2:65" s="13" customFormat="1">
      <c r="B335" s="167"/>
      <c r="D335" s="161" t="s">
        <v>131</v>
      </c>
      <c r="E335" s="168" t="s">
        <v>1</v>
      </c>
      <c r="F335" s="169" t="s">
        <v>352</v>
      </c>
      <c r="H335" s="170">
        <v>58</v>
      </c>
      <c r="I335" s="171"/>
      <c r="L335" s="167"/>
      <c r="M335" s="172"/>
      <c r="T335" s="173"/>
      <c r="AT335" s="168" t="s">
        <v>131</v>
      </c>
      <c r="AU335" s="168" t="s">
        <v>83</v>
      </c>
      <c r="AV335" s="13" t="s">
        <v>83</v>
      </c>
      <c r="AW335" s="13" t="s">
        <v>30</v>
      </c>
      <c r="AX335" s="13" t="s">
        <v>73</v>
      </c>
      <c r="AY335" s="168" t="s">
        <v>122</v>
      </c>
    </row>
    <row r="336" spans="2:65" s="15" customFormat="1">
      <c r="B336" s="181"/>
      <c r="D336" s="161" t="s">
        <v>131</v>
      </c>
      <c r="E336" s="182" t="s">
        <v>1</v>
      </c>
      <c r="F336" s="183" t="s">
        <v>195</v>
      </c>
      <c r="H336" s="184">
        <v>1112.32</v>
      </c>
      <c r="I336" s="185"/>
      <c r="L336" s="181"/>
      <c r="M336" s="186"/>
      <c r="T336" s="187"/>
      <c r="AT336" s="182" t="s">
        <v>131</v>
      </c>
      <c r="AU336" s="182" t="s">
        <v>83</v>
      </c>
      <c r="AV336" s="15" t="s">
        <v>129</v>
      </c>
      <c r="AW336" s="15" t="s">
        <v>30</v>
      </c>
      <c r="AX336" s="15" t="s">
        <v>81</v>
      </c>
      <c r="AY336" s="182" t="s">
        <v>122</v>
      </c>
    </row>
    <row r="337" spans="2:65" s="13" customFormat="1">
      <c r="B337" s="167"/>
      <c r="D337" s="161" t="s">
        <v>131</v>
      </c>
      <c r="F337" s="169" t="s">
        <v>353</v>
      </c>
      <c r="H337" s="170">
        <v>1167.9359999999999</v>
      </c>
      <c r="I337" s="171"/>
      <c r="L337" s="167"/>
      <c r="M337" s="172"/>
      <c r="T337" s="173"/>
      <c r="AT337" s="168" t="s">
        <v>131</v>
      </c>
      <c r="AU337" s="168" t="s">
        <v>83</v>
      </c>
      <c r="AV337" s="13" t="s">
        <v>83</v>
      </c>
      <c r="AW337" s="13" t="s">
        <v>3</v>
      </c>
      <c r="AX337" s="13" t="s">
        <v>81</v>
      </c>
      <c r="AY337" s="168" t="s">
        <v>122</v>
      </c>
    </row>
    <row r="338" spans="2:65" s="1" customFormat="1" ht="16.5" customHeight="1">
      <c r="B338" s="145"/>
      <c r="C338" s="146" t="s">
        <v>354</v>
      </c>
      <c r="D338" s="146" t="s">
        <v>125</v>
      </c>
      <c r="E338" s="147" t="s">
        <v>355</v>
      </c>
      <c r="F338" s="148" t="s">
        <v>356</v>
      </c>
      <c r="G338" s="149" t="s">
        <v>128</v>
      </c>
      <c r="H338" s="150">
        <v>884.3</v>
      </c>
      <c r="I338" s="151"/>
      <c r="J338" s="152">
        <f>ROUND(I338*H338,2)</f>
        <v>0</v>
      </c>
      <c r="K338" s="153"/>
      <c r="L338" s="32"/>
      <c r="M338" s="154" t="s">
        <v>1</v>
      </c>
      <c r="N338" s="155" t="s">
        <v>38</v>
      </c>
      <c r="P338" s="156">
        <f>O338*H338</f>
        <v>0</v>
      </c>
      <c r="Q338" s="156">
        <v>1.6999999999999999E-3</v>
      </c>
      <c r="R338" s="156">
        <f>Q338*H338</f>
        <v>1.5033099999999999</v>
      </c>
      <c r="S338" s="156">
        <v>0</v>
      </c>
      <c r="T338" s="157">
        <f>S338*H338</f>
        <v>0</v>
      </c>
      <c r="AR338" s="158" t="s">
        <v>284</v>
      </c>
      <c r="AT338" s="158" t="s">
        <v>125</v>
      </c>
      <c r="AU338" s="158" t="s">
        <v>83</v>
      </c>
      <c r="AY338" s="17" t="s">
        <v>122</v>
      </c>
      <c r="BE338" s="159">
        <f>IF(N338="základní",J338,0)</f>
        <v>0</v>
      </c>
      <c r="BF338" s="159">
        <f>IF(N338="snížená",J338,0)</f>
        <v>0</v>
      </c>
      <c r="BG338" s="159">
        <f>IF(N338="zákl. přenesená",J338,0)</f>
        <v>0</v>
      </c>
      <c r="BH338" s="159">
        <f>IF(N338="sníž. přenesená",J338,0)</f>
        <v>0</v>
      </c>
      <c r="BI338" s="159">
        <f>IF(N338="nulová",J338,0)</f>
        <v>0</v>
      </c>
      <c r="BJ338" s="17" t="s">
        <v>81</v>
      </c>
      <c r="BK338" s="159">
        <f>ROUND(I338*H338,2)</f>
        <v>0</v>
      </c>
      <c r="BL338" s="17" t="s">
        <v>284</v>
      </c>
      <c r="BM338" s="158" t="s">
        <v>357</v>
      </c>
    </row>
    <row r="339" spans="2:65" s="12" customFormat="1">
      <c r="B339" s="160"/>
      <c r="D339" s="161" t="s">
        <v>131</v>
      </c>
      <c r="E339" s="162" t="s">
        <v>1</v>
      </c>
      <c r="F339" s="163" t="s">
        <v>358</v>
      </c>
      <c r="H339" s="162" t="s">
        <v>1</v>
      </c>
      <c r="I339" s="164"/>
      <c r="L339" s="160"/>
      <c r="M339" s="165"/>
      <c r="T339" s="166"/>
      <c r="AT339" s="162" t="s">
        <v>131</v>
      </c>
      <c r="AU339" s="162" t="s">
        <v>83</v>
      </c>
      <c r="AV339" s="12" t="s">
        <v>81</v>
      </c>
      <c r="AW339" s="12" t="s">
        <v>30</v>
      </c>
      <c r="AX339" s="12" t="s">
        <v>73</v>
      </c>
      <c r="AY339" s="162" t="s">
        <v>122</v>
      </c>
    </row>
    <row r="340" spans="2:65" s="12" customFormat="1">
      <c r="B340" s="160"/>
      <c r="D340" s="161" t="s">
        <v>131</v>
      </c>
      <c r="E340" s="162" t="s">
        <v>1</v>
      </c>
      <c r="F340" s="163" t="s">
        <v>359</v>
      </c>
      <c r="H340" s="162" t="s">
        <v>1</v>
      </c>
      <c r="I340" s="164"/>
      <c r="L340" s="160"/>
      <c r="M340" s="165"/>
      <c r="T340" s="166"/>
      <c r="AT340" s="162" t="s">
        <v>131</v>
      </c>
      <c r="AU340" s="162" t="s">
        <v>83</v>
      </c>
      <c r="AV340" s="12" t="s">
        <v>81</v>
      </c>
      <c r="AW340" s="12" t="s">
        <v>30</v>
      </c>
      <c r="AX340" s="12" t="s">
        <v>73</v>
      </c>
      <c r="AY340" s="162" t="s">
        <v>122</v>
      </c>
    </row>
    <row r="341" spans="2:65" s="13" customFormat="1">
      <c r="B341" s="167"/>
      <c r="D341" s="161" t="s">
        <v>131</v>
      </c>
      <c r="E341" s="168" t="s">
        <v>1</v>
      </c>
      <c r="F341" s="169" t="s">
        <v>360</v>
      </c>
      <c r="H341" s="170">
        <v>884.3</v>
      </c>
      <c r="I341" s="171"/>
      <c r="L341" s="167"/>
      <c r="M341" s="172"/>
      <c r="T341" s="173"/>
      <c r="AT341" s="168" t="s">
        <v>131</v>
      </c>
      <c r="AU341" s="168" t="s">
        <v>83</v>
      </c>
      <c r="AV341" s="13" t="s">
        <v>83</v>
      </c>
      <c r="AW341" s="13" t="s">
        <v>30</v>
      </c>
      <c r="AX341" s="13" t="s">
        <v>73</v>
      </c>
      <c r="AY341" s="168" t="s">
        <v>122</v>
      </c>
    </row>
    <row r="342" spans="2:65" s="15" customFormat="1">
      <c r="B342" s="181"/>
      <c r="D342" s="161" t="s">
        <v>131</v>
      </c>
      <c r="E342" s="182" t="s">
        <v>1</v>
      </c>
      <c r="F342" s="183" t="s">
        <v>195</v>
      </c>
      <c r="H342" s="184">
        <v>884.3</v>
      </c>
      <c r="I342" s="185"/>
      <c r="L342" s="181"/>
      <c r="M342" s="186"/>
      <c r="T342" s="187"/>
      <c r="AT342" s="182" t="s">
        <v>131</v>
      </c>
      <c r="AU342" s="182" t="s">
        <v>83</v>
      </c>
      <c r="AV342" s="15" t="s">
        <v>129</v>
      </c>
      <c r="AW342" s="15" t="s">
        <v>30</v>
      </c>
      <c r="AX342" s="15" t="s">
        <v>81</v>
      </c>
      <c r="AY342" s="182" t="s">
        <v>122</v>
      </c>
    </row>
    <row r="343" spans="2:65" s="1" customFormat="1" ht="33" customHeight="1">
      <c r="B343" s="145"/>
      <c r="C343" s="146" t="s">
        <v>361</v>
      </c>
      <c r="D343" s="146" t="s">
        <v>125</v>
      </c>
      <c r="E343" s="147" t="s">
        <v>362</v>
      </c>
      <c r="F343" s="148" t="s">
        <v>363</v>
      </c>
      <c r="G343" s="149" t="s">
        <v>276</v>
      </c>
      <c r="H343" s="150">
        <v>1</v>
      </c>
      <c r="I343" s="151"/>
      <c r="J343" s="152">
        <f>ROUND(I343*H343,2)</f>
        <v>0</v>
      </c>
      <c r="K343" s="153"/>
      <c r="L343" s="32"/>
      <c r="M343" s="154" t="s">
        <v>1</v>
      </c>
      <c r="N343" s="155" t="s">
        <v>38</v>
      </c>
      <c r="P343" s="156">
        <f>O343*H343</f>
        <v>0</v>
      </c>
      <c r="Q343" s="156">
        <v>0.02</v>
      </c>
      <c r="R343" s="156">
        <f>Q343*H343</f>
        <v>0.02</v>
      </c>
      <c r="S343" s="156">
        <v>0</v>
      </c>
      <c r="T343" s="157">
        <f>S343*H343</f>
        <v>0</v>
      </c>
      <c r="AR343" s="158" t="s">
        <v>284</v>
      </c>
      <c r="AT343" s="158" t="s">
        <v>125</v>
      </c>
      <c r="AU343" s="158" t="s">
        <v>83</v>
      </c>
      <c r="AY343" s="17" t="s">
        <v>122</v>
      </c>
      <c r="BE343" s="159">
        <f>IF(N343="základní",J343,0)</f>
        <v>0</v>
      </c>
      <c r="BF343" s="159">
        <f>IF(N343="snížená",J343,0)</f>
        <v>0</v>
      </c>
      <c r="BG343" s="159">
        <f>IF(N343="zákl. přenesená",J343,0)</f>
        <v>0</v>
      </c>
      <c r="BH343" s="159">
        <f>IF(N343="sníž. přenesená",J343,0)</f>
        <v>0</v>
      </c>
      <c r="BI343" s="159">
        <f>IF(N343="nulová",J343,0)</f>
        <v>0</v>
      </c>
      <c r="BJ343" s="17" t="s">
        <v>81</v>
      </c>
      <c r="BK343" s="159">
        <f>ROUND(I343*H343,2)</f>
        <v>0</v>
      </c>
      <c r="BL343" s="17" t="s">
        <v>284</v>
      </c>
      <c r="BM343" s="158" t="s">
        <v>364</v>
      </c>
    </row>
    <row r="344" spans="2:65" s="12" customFormat="1">
      <c r="B344" s="160"/>
      <c r="D344" s="161" t="s">
        <v>131</v>
      </c>
      <c r="E344" s="162" t="s">
        <v>1</v>
      </c>
      <c r="F344" s="163" t="s">
        <v>365</v>
      </c>
      <c r="H344" s="162" t="s">
        <v>1</v>
      </c>
      <c r="I344" s="164"/>
      <c r="L344" s="160"/>
      <c r="M344" s="165"/>
      <c r="T344" s="166"/>
      <c r="AT344" s="162" t="s">
        <v>131</v>
      </c>
      <c r="AU344" s="162" t="s">
        <v>83</v>
      </c>
      <c r="AV344" s="12" t="s">
        <v>81</v>
      </c>
      <c r="AW344" s="12" t="s">
        <v>30</v>
      </c>
      <c r="AX344" s="12" t="s">
        <v>73</v>
      </c>
      <c r="AY344" s="162" t="s">
        <v>122</v>
      </c>
    </row>
    <row r="345" spans="2:65" s="13" customFormat="1">
      <c r="B345" s="167"/>
      <c r="D345" s="161" t="s">
        <v>131</v>
      </c>
      <c r="E345" s="168" t="s">
        <v>1</v>
      </c>
      <c r="F345" s="169" t="s">
        <v>81</v>
      </c>
      <c r="H345" s="170">
        <v>1</v>
      </c>
      <c r="I345" s="171"/>
      <c r="L345" s="167"/>
      <c r="M345" s="172"/>
      <c r="T345" s="173"/>
      <c r="AT345" s="168" t="s">
        <v>131</v>
      </c>
      <c r="AU345" s="168" t="s">
        <v>83</v>
      </c>
      <c r="AV345" s="13" t="s">
        <v>83</v>
      </c>
      <c r="AW345" s="13" t="s">
        <v>30</v>
      </c>
      <c r="AX345" s="13" t="s">
        <v>73</v>
      </c>
      <c r="AY345" s="168" t="s">
        <v>122</v>
      </c>
    </row>
    <row r="346" spans="2:65" s="15" customFormat="1">
      <c r="B346" s="181"/>
      <c r="D346" s="161" t="s">
        <v>131</v>
      </c>
      <c r="E346" s="182" t="s">
        <v>1</v>
      </c>
      <c r="F346" s="183" t="s">
        <v>195</v>
      </c>
      <c r="H346" s="184">
        <v>1</v>
      </c>
      <c r="I346" s="185"/>
      <c r="L346" s="181"/>
      <c r="M346" s="186"/>
      <c r="T346" s="187"/>
      <c r="AT346" s="182" t="s">
        <v>131</v>
      </c>
      <c r="AU346" s="182" t="s">
        <v>83</v>
      </c>
      <c r="AV346" s="15" t="s">
        <v>129</v>
      </c>
      <c r="AW346" s="15" t="s">
        <v>30</v>
      </c>
      <c r="AX346" s="15" t="s">
        <v>81</v>
      </c>
      <c r="AY346" s="182" t="s">
        <v>122</v>
      </c>
    </row>
    <row r="347" spans="2:65" s="1" customFormat="1" ht="21.75" customHeight="1">
      <c r="B347" s="145"/>
      <c r="C347" s="146" t="s">
        <v>366</v>
      </c>
      <c r="D347" s="146" t="s">
        <v>125</v>
      </c>
      <c r="E347" s="147" t="s">
        <v>367</v>
      </c>
      <c r="F347" s="148" t="s">
        <v>368</v>
      </c>
      <c r="G347" s="149" t="s">
        <v>128</v>
      </c>
      <c r="H347" s="150">
        <v>884.3</v>
      </c>
      <c r="I347" s="151"/>
      <c r="J347" s="152">
        <f>ROUND(I347*H347,2)</f>
        <v>0</v>
      </c>
      <c r="K347" s="153"/>
      <c r="L347" s="32"/>
      <c r="M347" s="154" t="s">
        <v>1</v>
      </c>
      <c r="N347" s="155" t="s">
        <v>38</v>
      </c>
      <c r="P347" s="156">
        <f>O347*H347</f>
        <v>0</v>
      </c>
      <c r="Q347" s="156">
        <v>1.1339999999999999E-2</v>
      </c>
      <c r="R347" s="156">
        <f>Q347*H347</f>
        <v>10.027961999999999</v>
      </c>
      <c r="S347" s="156">
        <v>0</v>
      </c>
      <c r="T347" s="157">
        <f>S347*H347</f>
        <v>0</v>
      </c>
      <c r="AR347" s="158" t="s">
        <v>284</v>
      </c>
      <c r="AT347" s="158" t="s">
        <v>125</v>
      </c>
      <c r="AU347" s="158" t="s">
        <v>83</v>
      </c>
      <c r="AY347" s="17" t="s">
        <v>122</v>
      </c>
      <c r="BE347" s="159">
        <f>IF(N347="základní",J347,0)</f>
        <v>0</v>
      </c>
      <c r="BF347" s="159">
        <f>IF(N347="snížená",J347,0)</f>
        <v>0</v>
      </c>
      <c r="BG347" s="159">
        <f>IF(N347="zákl. přenesená",J347,0)</f>
        <v>0</v>
      </c>
      <c r="BH347" s="159">
        <f>IF(N347="sníž. přenesená",J347,0)</f>
        <v>0</v>
      </c>
      <c r="BI347" s="159">
        <f>IF(N347="nulová",J347,0)</f>
        <v>0</v>
      </c>
      <c r="BJ347" s="17" t="s">
        <v>81</v>
      </c>
      <c r="BK347" s="159">
        <f>ROUND(I347*H347,2)</f>
        <v>0</v>
      </c>
      <c r="BL347" s="17" t="s">
        <v>284</v>
      </c>
      <c r="BM347" s="158" t="s">
        <v>369</v>
      </c>
    </row>
    <row r="348" spans="2:65" s="12" customFormat="1">
      <c r="B348" s="160"/>
      <c r="D348" s="161" t="s">
        <v>131</v>
      </c>
      <c r="E348" s="162" t="s">
        <v>1</v>
      </c>
      <c r="F348" s="163" t="s">
        <v>358</v>
      </c>
      <c r="H348" s="162" t="s">
        <v>1</v>
      </c>
      <c r="I348" s="164"/>
      <c r="L348" s="160"/>
      <c r="M348" s="165"/>
      <c r="T348" s="166"/>
      <c r="AT348" s="162" t="s">
        <v>131</v>
      </c>
      <c r="AU348" s="162" t="s">
        <v>83</v>
      </c>
      <c r="AV348" s="12" t="s">
        <v>81</v>
      </c>
      <c r="AW348" s="12" t="s">
        <v>30</v>
      </c>
      <c r="AX348" s="12" t="s">
        <v>73</v>
      </c>
      <c r="AY348" s="162" t="s">
        <v>122</v>
      </c>
    </row>
    <row r="349" spans="2:65" s="12" customFormat="1" ht="22.5">
      <c r="B349" s="160"/>
      <c r="D349" s="161" t="s">
        <v>131</v>
      </c>
      <c r="E349" s="162" t="s">
        <v>1</v>
      </c>
      <c r="F349" s="163" t="s">
        <v>370</v>
      </c>
      <c r="H349" s="162" t="s">
        <v>1</v>
      </c>
      <c r="I349" s="164"/>
      <c r="L349" s="160"/>
      <c r="M349" s="165"/>
      <c r="T349" s="166"/>
      <c r="AT349" s="162" t="s">
        <v>131</v>
      </c>
      <c r="AU349" s="162" t="s">
        <v>83</v>
      </c>
      <c r="AV349" s="12" t="s">
        <v>81</v>
      </c>
      <c r="AW349" s="12" t="s">
        <v>30</v>
      </c>
      <c r="AX349" s="12" t="s">
        <v>73</v>
      </c>
      <c r="AY349" s="162" t="s">
        <v>122</v>
      </c>
    </row>
    <row r="350" spans="2:65" s="13" customFormat="1">
      <c r="B350" s="167"/>
      <c r="D350" s="161" t="s">
        <v>131</v>
      </c>
      <c r="E350" s="168" t="s">
        <v>1</v>
      </c>
      <c r="F350" s="169" t="s">
        <v>360</v>
      </c>
      <c r="H350" s="170">
        <v>884.3</v>
      </c>
      <c r="I350" s="171"/>
      <c r="L350" s="167"/>
      <c r="M350" s="172"/>
      <c r="T350" s="173"/>
      <c r="AT350" s="168" t="s">
        <v>131</v>
      </c>
      <c r="AU350" s="168" t="s">
        <v>83</v>
      </c>
      <c r="AV350" s="13" t="s">
        <v>83</v>
      </c>
      <c r="AW350" s="13" t="s">
        <v>30</v>
      </c>
      <c r="AX350" s="13" t="s">
        <v>73</v>
      </c>
      <c r="AY350" s="168" t="s">
        <v>122</v>
      </c>
    </row>
    <row r="351" spans="2:65" s="15" customFormat="1">
      <c r="B351" s="181"/>
      <c r="D351" s="161" t="s">
        <v>131</v>
      </c>
      <c r="E351" s="182" t="s">
        <v>1</v>
      </c>
      <c r="F351" s="183" t="s">
        <v>195</v>
      </c>
      <c r="H351" s="184">
        <v>884.3</v>
      </c>
      <c r="I351" s="185"/>
      <c r="L351" s="181"/>
      <c r="M351" s="186"/>
      <c r="T351" s="187"/>
      <c r="AT351" s="182" t="s">
        <v>131</v>
      </c>
      <c r="AU351" s="182" t="s">
        <v>83</v>
      </c>
      <c r="AV351" s="15" t="s">
        <v>129</v>
      </c>
      <c r="AW351" s="15" t="s">
        <v>30</v>
      </c>
      <c r="AX351" s="15" t="s">
        <v>81</v>
      </c>
      <c r="AY351" s="182" t="s">
        <v>122</v>
      </c>
    </row>
    <row r="352" spans="2:65" s="1" customFormat="1" ht="16.5" customHeight="1">
      <c r="B352" s="145"/>
      <c r="C352" s="146" t="s">
        <v>345</v>
      </c>
      <c r="D352" s="146" t="s">
        <v>125</v>
      </c>
      <c r="E352" s="147" t="s">
        <v>371</v>
      </c>
      <c r="F352" s="148" t="s">
        <v>372</v>
      </c>
      <c r="G352" s="149" t="s">
        <v>128</v>
      </c>
      <c r="H352" s="150">
        <v>884.3</v>
      </c>
      <c r="I352" s="151"/>
      <c r="J352" s="152">
        <f>ROUND(I352*H352,2)</f>
        <v>0</v>
      </c>
      <c r="K352" s="153"/>
      <c r="L352" s="32"/>
      <c r="M352" s="154" t="s">
        <v>1</v>
      </c>
      <c r="N352" s="155" t="s">
        <v>38</v>
      </c>
      <c r="P352" s="156">
        <f>O352*H352</f>
        <v>0</v>
      </c>
      <c r="Q352" s="156">
        <v>3.3300000000000001E-3</v>
      </c>
      <c r="R352" s="156">
        <f>Q352*H352</f>
        <v>2.9447190000000001</v>
      </c>
      <c r="S352" s="156">
        <v>0</v>
      </c>
      <c r="T352" s="157">
        <f>S352*H352</f>
        <v>0</v>
      </c>
      <c r="AR352" s="158" t="s">
        <v>284</v>
      </c>
      <c r="AT352" s="158" t="s">
        <v>125</v>
      </c>
      <c r="AU352" s="158" t="s">
        <v>83</v>
      </c>
      <c r="AY352" s="17" t="s">
        <v>122</v>
      </c>
      <c r="BE352" s="159">
        <f>IF(N352="základní",J352,0)</f>
        <v>0</v>
      </c>
      <c r="BF352" s="159">
        <f>IF(N352="snížená",J352,0)</f>
        <v>0</v>
      </c>
      <c r="BG352" s="159">
        <f>IF(N352="zákl. přenesená",J352,0)</f>
        <v>0</v>
      </c>
      <c r="BH352" s="159">
        <f>IF(N352="sníž. přenesená",J352,0)</f>
        <v>0</v>
      </c>
      <c r="BI352" s="159">
        <f>IF(N352="nulová",J352,0)</f>
        <v>0</v>
      </c>
      <c r="BJ352" s="17" t="s">
        <v>81</v>
      </c>
      <c r="BK352" s="159">
        <f>ROUND(I352*H352,2)</f>
        <v>0</v>
      </c>
      <c r="BL352" s="17" t="s">
        <v>284</v>
      </c>
      <c r="BM352" s="158" t="s">
        <v>373</v>
      </c>
    </row>
    <row r="353" spans="2:65" s="12" customFormat="1">
      <c r="B353" s="160"/>
      <c r="D353" s="161" t="s">
        <v>131</v>
      </c>
      <c r="E353" s="162" t="s">
        <v>1</v>
      </c>
      <c r="F353" s="163" t="s">
        <v>358</v>
      </c>
      <c r="H353" s="162" t="s">
        <v>1</v>
      </c>
      <c r="I353" s="164"/>
      <c r="L353" s="160"/>
      <c r="M353" s="165"/>
      <c r="T353" s="166"/>
      <c r="AT353" s="162" t="s">
        <v>131</v>
      </c>
      <c r="AU353" s="162" t="s">
        <v>83</v>
      </c>
      <c r="AV353" s="12" t="s">
        <v>81</v>
      </c>
      <c r="AW353" s="12" t="s">
        <v>30</v>
      </c>
      <c r="AX353" s="12" t="s">
        <v>73</v>
      </c>
      <c r="AY353" s="162" t="s">
        <v>122</v>
      </c>
    </row>
    <row r="354" spans="2:65" s="12" customFormat="1">
      <c r="B354" s="160"/>
      <c r="D354" s="161" t="s">
        <v>131</v>
      </c>
      <c r="E354" s="162" t="s">
        <v>1</v>
      </c>
      <c r="F354" s="163" t="s">
        <v>374</v>
      </c>
      <c r="H354" s="162" t="s">
        <v>1</v>
      </c>
      <c r="I354" s="164"/>
      <c r="L354" s="160"/>
      <c r="M354" s="165"/>
      <c r="T354" s="166"/>
      <c r="AT354" s="162" t="s">
        <v>131</v>
      </c>
      <c r="AU354" s="162" t="s">
        <v>83</v>
      </c>
      <c r="AV354" s="12" t="s">
        <v>81</v>
      </c>
      <c r="AW354" s="12" t="s">
        <v>30</v>
      </c>
      <c r="AX354" s="12" t="s">
        <v>73</v>
      </c>
      <c r="AY354" s="162" t="s">
        <v>122</v>
      </c>
    </row>
    <row r="355" spans="2:65" s="13" customFormat="1">
      <c r="B355" s="167"/>
      <c r="D355" s="161" t="s">
        <v>131</v>
      </c>
      <c r="E355" s="168" t="s">
        <v>1</v>
      </c>
      <c r="F355" s="169" t="s">
        <v>360</v>
      </c>
      <c r="H355" s="170">
        <v>884.3</v>
      </c>
      <c r="I355" s="171"/>
      <c r="L355" s="167"/>
      <c r="M355" s="172"/>
      <c r="T355" s="173"/>
      <c r="AT355" s="168" t="s">
        <v>131</v>
      </c>
      <c r="AU355" s="168" t="s">
        <v>83</v>
      </c>
      <c r="AV355" s="13" t="s">
        <v>83</v>
      </c>
      <c r="AW355" s="13" t="s">
        <v>30</v>
      </c>
      <c r="AX355" s="13" t="s">
        <v>73</v>
      </c>
      <c r="AY355" s="168" t="s">
        <v>122</v>
      </c>
    </row>
    <row r="356" spans="2:65" s="15" customFormat="1">
      <c r="B356" s="181"/>
      <c r="D356" s="161" t="s">
        <v>131</v>
      </c>
      <c r="E356" s="182" t="s">
        <v>1</v>
      </c>
      <c r="F356" s="183" t="s">
        <v>195</v>
      </c>
      <c r="H356" s="184">
        <v>884.3</v>
      </c>
      <c r="I356" s="185"/>
      <c r="L356" s="181"/>
      <c r="M356" s="186"/>
      <c r="T356" s="187"/>
      <c r="AT356" s="182" t="s">
        <v>131</v>
      </c>
      <c r="AU356" s="182" t="s">
        <v>83</v>
      </c>
      <c r="AV356" s="15" t="s">
        <v>129</v>
      </c>
      <c r="AW356" s="15" t="s">
        <v>30</v>
      </c>
      <c r="AX356" s="15" t="s">
        <v>81</v>
      </c>
      <c r="AY356" s="182" t="s">
        <v>122</v>
      </c>
    </row>
    <row r="357" spans="2:65" s="1" customFormat="1" ht="21.75" customHeight="1">
      <c r="B357" s="145"/>
      <c r="C357" s="146" t="s">
        <v>375</v>
      </c>
      <c r="D357" s="146" t="s">
        <v>125</v>
      </c>
      <c r="E357" s="147" t="s">
        <v>376</v>
      </c>
      <c r="F357" s="148" t="s">
        <v>377</v>
      </c>
      <c r="G357" s="149" t="s">
        <v>128</v>
      </c>
      <c r="H357" s="150">
        <v>1112.32</v>
      </c>
      <c r="I357" s="151"/>
      <c r="J357" s="152">
        <f>ROUND(I357*H357,2)</f>
        <v>0</v>
      </c>
      <c r="K357" s="153"/>
      <c r="L357" s="32"/>
      <c r="M357" s="154" t="s">
        <v>1</v>
      </c>
      <c r="N357" s="155" t="s">
        <v>38</v>
      </c>
      <c r="P357" s="156">
        <f>O357*H357</f>
        <v>0</v>
      </c>
      <c r="Q357" s="156">
        <v>1.0000000000000001E-5</v>
      </c>
      <c r="R357" s="156">
        <f>Q357*H357</f>
        <v>1.11232E-2</v>
      </c>
      <c r="S357" s="156">
        <v>0</v>
      </c>
      <c r="T357" s="157">
        <f>S357*H357</f>
        <v>0</v>
      </c>
      <c r="AR357" s="158" t="s">
        <v>284</v>
      </c>
      <c r="AT357" s="158" t="s">
        <v>125</v>
      </c>
      <c r="AU357" s="158" t="s">
        <v>83</v>
      </c>
      <c r="AY357" s="17" t="s">
        <v>122</v>
      </c>
      <c r="BE357" s="159">
        <f>IF(N357="základní",J357,0)</f>
        <v>0</v>
      </c>
      <c r="BF357" s="159">
        <f>IF(N357="snížená",J357,0)</f>
        <v>0</v>
      </c>
      <c r="BG357" s="159">
        <f>IF(N357="zákl. přenesená",J357,0)</f>
        <v>0</v>
      </c>
      <c r="BH357" s="159">
        <f>IF(N357="sníž. přenesená",J357,0)</f>
        <v>0</v>
      </c>
      <c r="BI357" s="159">
        <f>IF(N357="nulová",J357,0)</f>
        <v>0</v>
      </c>
      <c r="BJ357" s="17" t="s">
        <v>81</v>
      </c>
      <c r="BK357" s="159">
        <f>ROUND(I357*H357,2)</f>
        <v>0</v>
      </c>
      <c r="BL357" s="17" t="s">
        <v>284</v>
      </c>
      <c r="BM357" s="158" t="s">
        <v>378</v>
      </c>
    </row>
    <row r="358" spans="2:65" s="12" customFormat="1">
      <c r="B358" s="160"/>
      <c r="D358" s="161" t="s">
        <v>131</v>
      </c>
      <c r="E358" s="162" t="s">
        <v>1</v>
      </c>
      <c r="F358" s="163" t="s">
        <v>341</v>
      </c>
      <c r="H358" s="162" t="s">
        <v>1</v>
      </c>
      <c r="I358" s="164"/>
      <c r="L358" s="160"/>
      <c r="M358" s="165"/>
      <c r="T358" s="166"/>
      <c r="AT358" s="162" t="s">
        <v>131</v>
      </c>
      <c r="AU358" s="162" t="s">
        <v>83</v>
      </c>
      <c r="AV358" s="12" t="s">
        <v>81</v>
      </c>
      <c r="AW358" s="12" t="s">
        <v>30</v>
      </c>
      <c r="AX358" s="12" t="s">
        <v>73</v>
      </c>
      <c r="AY358" s="162" t="s">
        <v>122</v>
      </c>
    </row>
    <row r="359" spans="2:65" s="12" customFormat="1">
      <c r="B359" s="160"/>
      <c r="D359" s="161" t="s">
        <v>131</v>
      </c>
      <c r="E359" s="162" t="s">
        <v>1</v>
      </c>
      <c r="F359" s="163" t="s">
        <v>379</v>
      </c>
      <c r="H359" s="162" t="s">
        <v>1</v>
      </c>
      <c r="I359" s="164"/>
      <c r="L359" s="160"/>
      <c r="M359" s="165"/>
      <c r="T359" s="166"/>
      <c r="AT359" s="162" t="s">
        <v>131</v>
      </c>
      <c r="AU359" s="162" t="s">
        <v>83</v>
      </c>
      <c r="AV359" s="12" t="s">
        <v>81</v>
      </c>
      <c r="AW359" s="12" t="s">
        <v>30</v>
      </c>
      <c r="AX359" s="12" t="s">
        <v>73</v>
      </c>
      <c r="AY359" s="162" t="s">
        <v>122</v>
      </c>
    </row>
    <row r="360" spans="2:65" s="13" customFormat="1">
      <c r="B360" s="167"/>
      <c r="D360" s="161" t="s">
        <v>131</v>
      </c>
      <c r="E360" s="168" t="s">
        <v>1</v>
      </c>
      <c r="F360" s="169" t="s">
        <v>343</v>
      </c>
      <c r="H360" s="170">
        <v>527.16</v>
      </c>
      <c r="I360" s="171"/>
      <c r="L360" s="167"/>
      <c r="M360" s="172"/>
      <c r="T360" s="173"/>
      <c r="AT360" s="168" t="s">
        <v>131</v>
      </c>
      <c r="AU360" s="168" t="s">
        <v>83</v>
      </c>
      <c r="AV360" s="13" t="s">
        <v>83</v>
      </c>
      <c r="AW360" s="13" t="s">
        <v>30</v>
      </c>
      <c r="AX360" s="13" t="s">
        <v>73</v>
      </c>
      <c r="AY360" s="168" t="s">
        <v>122</v>
      </c>
    </row>
    <row r="361" spans="2:65" s="12" customFormat="1">
      <c r="B361" s="160"/>
      <c r="D361" s="161" t="s">
        <v>131</v>
      </c>
      <c r="E361" s="162" t="s">
        <v>1</v>
      </c>
      <c r="F361" s="163" t="s">
        <v>344</v>
      </c>
      <c r="H361" s="162" t="s">
        <v>1</v>
      </c>
      <c r="I361" s="164"/>
      <c r="L361" s="160"/>
      <c r="M361" s="165"/>
      <c r="T361" s="166"/>
      <c r="AT361" s="162" t="s">
        <v>131</v>
      </c>
      <c r="AU361" s="162" t="s">
        <v>83</v>
      </c>
      <c r="AV361" s="12" t="s">
        <v>81</v>
      </c>
      <c r="AW361" s="12" t="s">
        <v>30</v>
      </c>
      <c r="AX361" s="12" t="s">
        <v>73</v>
      </c>
      <c r="AY361" s="162" t="s">
        <v>122</v>
      </c>
    </row>
    <row r="362" spans="2:65" s="12" customFormat="1">
      <c r="B362" s="160"/>
      <c r="D362" s="161" t="s">
        <v>131</v>
      </c>
      <c r="E362" s="162" t="s">
        <v>1</v>
      </c>
      <c r="F362" s="163" t="s">
        <v>379</v>
      </c>
      <c r="H362" s="162" t="s">
        <v>1</v>
      </c>
      <c r="I362" s="164"/>
      <c r="L362" s="160"/>
      <c r="M362" s="165"/>
      <c r="T362" s="166"/>
      <c r="AT362" s="162" t="s">
        <v>131</v>
      </c>
      <c r="AU362" s="162" t="s">
        <v>83</v>
      </c>
      <c r="AV362" s="12" t="s">
        <v>81</v>
      </c>
      <c r="AW362" s="12" t="s">
        <v>30</v>
      </c>
      <c r="AX362" s="12" t="s">
        <v>73</v>
      </c>
      <c r="AY362" s="162" t="s">
        <v>122</v>
      </c>
    </row>
    <row r="363" spans="2:65" s="13" customFormat="1">
      <c r="B363" s="167"/>
      <c r="D363" s="161" t="s">
        <v>131</v>
      </c>
      <c r="E363" s="168" t="s">
        <v>1</v>
      </c>
      <c r="F363" s="169" t="s">
        <v>345</v>
      </c>
      <c r="H363" s="170">
        <v>29</v>
      </c>
      <c r="I363" s="171"/>
      <c r="L363" s="167"/>
      <c r="M363" s="172"/>
      <c r="T363" s="173"/>
      <c r="AT363" s="168" t="s">
        <v>131</v>
      </c>
      <c r="AU363" s="168" t="s">
        <v>83</v>
      </c>
      <c r="AV363" s="13" t="s">
        <v>83</v>
      </c>
      <c r="AW363" s="13" t="s">
        <v>30</v>
      </c>
      <c r="AX363" s="13" t="s">
        <v>73</v>
      </c>
      <c r="AY363" s="168" t="s">
        <v>122</v>
      </c>
    </row>
    <row r="364" spans="2:65" s="12" customFormat="1">
      <c r="B364" s="160"/>
      <c r="D364" s="161" t="s">
        <v>131</v>
      </c>
      <c r="E364" s="162" t="s">
        <v>1</v>
      </c>
      <c r="F364" s="163" t="s">
        <v>341</v>
      </c>
      <c r="H364" s="162" t="s">
        <v>1</v>
      </c>
      <c r="I364" s="164"/>
      <c r="L364" s="160"/>
      <c r="M364" s="165"/>
      <c r="T364" s="166"/>
      <c r="AT364" s="162" t="s">
        <v>131</v>
      </c>
      <c r="AU364" s="162" t="s">
        <v>83</v>
      </c>
      <c r="AV364" s="12" t="s">
        <v>81</v>
      </c>
      <c r="AW364" s="12" t="s">
        <v>30</v>
      </c>
      <c r="AX364" s="12" t="s">
        <v>73</v>
      </c>
      <c r="AY364" s="162" t="s">
        <v>122</v>
      </c>
    </row>
    <row r="365" spans="2:65" s="12" customFormat="1">
      <c r="B365" s="160"/>
      <c r="D365" s="161" t="s">
        <v>131</v>
      </c>
      <c r="E365" s="162" t="s">
        <v>1</v>
      </c>
      <c r="F365" s="163" t="s">
        <v>379</v>
      </c>
      <c r="H365" s="162" t="s">
        <v>1</v>
      </c>
      <c r="I365" s="164"/>
      <c r="L365" s="160"/>
      <c r="M365" s="165"/>
      <c r="T365" s="166"/>
      <c r="AT365" s="162" t="s">
        <v>131</v>
      </c>
      <c r="AU365" s="162" t="s">
        <v>83</v>
      </c>
      <c r="AV365" s="12" t="s">
        <v>81</v>
      </c>
      <c r="AW365" s="12" t="s">
        <v>30</v>
      </c>
      <c r="AX365" s="12" t="s">
        <v>73</v>
      </c>
      <c r="AY365" s="162" t="s">
        <v>122</v>
      </c>
    </row>
    <row r="366" spans="2:65" s="13" customFormat="1">
      <c r="B366" s="167"/>
      <c r="D366" s="161" t="s">
        <v>131</v>
      </c>
      <c r="E366" s="168" t="s">
        <v>1</v>
      </c>
      <c r="F366" s="169" t="s">
        <v>343</v>
      </c>
      <c r="H366" s="170">
        <v>527.16</v>
      </c>
      <c r="I366" s="171"/>
      <c r="L366" s="167"/>
      <c r="M366" s="172"/>
      <c r="T366" s="173"/>
      <c r="AT366" s="168" t="s">
        <v>131</v>
      </c>
      <c r="AU366" s="168" t="s">
        <v>83</v>
      </c>
      <c r="AV366" s="13" t="s">
        <v>83</v>
      </c>
      <c r="AW366" s="13" t="s">
        <v>30</v>
      </c>
      <c r="AX366" s="13" t="s">
        <v>73</v>
      </c>
      <c r="AY366" s="168" t="s">
        <v>122</v>
      </c>
    </row>
    <row r="367" spans="2:65" s="12" customFormat="1">
      <c r="B367" s="160"/>
      <c r="D367" s="161" t="s">
        <v>131</v>
      </c>
      <c r="E367" s="162" t="s">
        <v>1</v>
      </c>
      <c r="F367" s="163" t="s">
        <v>344</v>
      </c>
      <c r="H367" s="162" t="s">
        <v>1</v>
      </c>
      <c r="I367" s="164"/>
      <c r="L367" s="160"/>
      <c r="M367" s="165"/>
      <c r="T367" s="166"/>
      <c r="AT367" s="162" t="s">
        <v>131</v>
      </c>
      <c r="AU367" s="162" t="s">
        <v>83</v>
      </c>
      <c r="AV367" s="12" t="s">
        <v>81</v>
      </c>
      <c r="AW367" s="12" t="s">
        <v>30</v>
      </c>
      <c r="AX367" s="12" t="s">
        <v>73</v>
      </c>
      <c r="AY367" s="162" t="s">
        <v>122</v>
      </c>
    </row>
    <row r="368" spans="2:65" s="12" customFormat="1">
      <c r="B368" s="160"/>
      <c r="D368" s="161" t="s">
        <v>131</v>
      </c>
      <c r="E368" s="162" t="s">
        <v>1</v>
      </c>
      <c r="F368" s="163" t="s">
        <v>379</v>
      </c>
      <c r="H368" s="162" t="s">
        <v>1</v>
      </c>
      <c r="I368" s="164"/>
      <c r="L368" s="160"/>
      <c r="M368" s="165"/>
      <c r="T368" s="166"/>
      <c r="AT368" s="162" t="s">
        <v>131</v>
      </c>
      <c r="AU368" s="162" t="s">
        <v>83</v>
      </c>
      <c r="AV368" s="12" t="s">
        <v>81</v>
      </c>
      <c r="AW368" s="12" t="s">
        <v>30</v>
      </c>
      <c r="AX368" s="12" t="s">
        <v>73</v>
      </c>
      <c r="AY368" s="162" t="s">
        <v>122</v>
      </c>
    </row>
    <row r="369" spans="2:65" s="13" customFormat="1">
      <c r="B369" s="167"/>
      <c r="D369" s="161" t="s">
        <v>131</v>
      </c>
      <c r="E369" s="168" t="s">
        <v>1</v>
      </c>
      <c r="F369" s="169" t="s">
        <v>345</v>
      </c>
      <c r="H369" s="170">
        <v>29</v>
      </c>
      <c r="I369" s="171"/>
      <c r="L369" s="167"/>
      <c r="M369" s="172"/>
      <c r="T369" s="173"/>
      <c r="AT369" s="168" t="s">
        <v>131</v>
      </c>
      <c r="AU369" s="168" t="s">
        <v>83</v>
      </c>
      <c r="AV369" s="13" t="s">
        <v>83</v>
      </c>
      <c r="AW369" s="13" t="s">
        <v>30</v>
      </c>
      <c r="AX369" s="13" t="s">
        <v>73</v>
      </c>
      <c r="AY369" s="168" t="s">
        <v>122</v>
      </c>
    </row>
    <row r="370" spans="2:65" s="15" customFormat="1">
      <c r="B370" s="181"/>
      <c r="D370" s="161" t="s">
        <v>131</v>
      </c>
      <c r="E370" s="182" t="s">
        <v>1</v>
      </c>
      <c r="F370" s="183" t="s">
        <v>195</v>
      </c>
      <c r="H370" s="184">
        <v>1112.32</v>
      </c>
      <c r="I370" s="185"/>
      <c r="L370" s="181"/>
      <c r="M370" s="186"/>
      <c r="T370" s="187"/>
      <c r="AT370" s="182" t="s">
        <v>131</v>
      </c>
      <c r="AU370" s="182" t="s">
        <v>83</v>
      </c>
      <c r="AV370" s="15" t="s">
        <v>129</v>
      </c>
      <c r="AW370" s="15" t="s">
        <v>30</v>
      </c>
      <c r="AX370" s="15" t="s">
        <v>81</v>
      </c>
      <c r="AY370" s="182" t="s">
        <v>122</v>
      </c>
    </row>
    <row r="371" spans="2:65" s="1" customFormat="1" ht="21.75" customHeight="1">
      <c r="B371" s="145"/>
      <c r="C371" s="188" t="s">
        <v>380</v>
      </c>
      <c r="D371" s="188" t="s">
        <v>221</v>
      </c>
      <c r="E371" s="189" t="s">
        <v>381</v>
      </c>
      <c r="F371" s="190" t="s">
        <v>382</v>
      </c>
      <c r="G371" s="191" t="s">
        <v>128</v>
      </c>
      <c r="H371" s="192">
        <v>639.58399999999995</v>
      </c>
      <c r="I371" s="193"/>
      <c r="J371" s="194">
        <f>ROUND(I371*H371,2)</f>
        <v>0</v>
      </c>
      <c r="K371" s="195"/>
      <c r="L371" s="196"/>
      <c r="M371" s="197" t="s">
        <v>1</v>
      </c>
      <c r="N371" s="198" t="s">
        <v>38</v>
      </c>
      <c r="P371" s="156">
        <f>O371*H371</f>
        <v>0</v>
      </c>
      <c r="Q371" s="156">
        <v>1.3999999999999999E-4</v>
      </c>
      <c r="R371" s="156">
        <f>Q371*H371</f>
        <v>8.9541759999999984E-2</v>
      </c>
      <c r="S371" s="156">
        <v>0</v>
      </c>
      <c r="T371" s="157">
        <f>S371*H371</f>
        <v>0</v>
      </c>
      <c r="AR371" s="158" t="s">
        <v>349</v>
      </c>
      <c r="AT371" s="158" t="s">
        <v>221</v>
      </c>
      <c r="AU371" s="158" t="s">
        <v>83</v>
      </c>
      <c r="AY371" s="17" t="s">
        <v>122</v>
      </c>
      <c r="BE371" s="159">
        <f>IF(N371="základní",J371,0)</f>
        <v>0</v>
      </c>
      <c r="BF371" s="159">
        <f>IF(N371="snížená",J371,0)</f>
        <v>0</v>
      </c>
      <c r="BG371" s="159">
        <f>IF(N371="zákl. přenesená",J371,0)</f>
        <v>0</v>
      </c>
      <c r="BH371" s="159">
        <f>IF(N371="sníž. přenesená",J371,0)</f>
        <v>0</v>
      </c>
      <c r="BI371" s="159">
        <f>IF(N371="nulová",J371,0)</f>
        <v>0</v>
      </c>
      <c r="BJ371" s="17" t="s">
        <v>81</v>
      </c>
      <c r="BK371" s="159">
        <f>ROUND(I371*H371,2)</f>
        <v>0</v>
      </c>
      <c r="BL371" s="17" t="s">
        <v>284</v>
      </c>
      <c r="BM371" s="158" t="s">
        <v>383</v>
      </c>
    </row>
    <row r="372" spans="2:65" s="12" customFormat="1">
      <c r="B372" s="160"/>
      <c r="D372" s="161" t="s">
        <v>131</v>
      </c>
      <c r="E372" s="162" t="s">
        <v>1</v>
      </c>
      <c r="F372" s="163" t="s">
        <v>341</v>
      </c>
      <c r="H372" s="162" t="s">
        <v>1</v>
      </c>
      <c r="I372" s="164"/>
      <c r="L372" s="160"/>
      <c r="M372" s="165"/>
      <c r="T372" s="166"/>
      <c r="AT372" s="162" t="s">
        <v>131</v>
      </c>
      <c r="AU372" s="162" t="s">
        <v>83</v>
      </c>
      <c r="AV372" s="12" t="s">
        <v>81</v>
      </c>
      <c r="AW372" s="12" t="s">
        <v>30</v>
      </c>
      <c r="AX372" s="12" t="s">
        <v>73</v>
      </c>
      <c r="AY372" s="162" t="s">
        <v>122</v>
      </c>
    </row>
    <row r="373" spans="2:65" s="12" customFormat="1">
      <c r="B373" s="160"/>
      <c r="D373" s="161" t="s">
        <v>131</v>
      </c>
      <c r="E373" s="162" t="s">
        <v>1</v>
      </c>
      <c r="F373" s="163" t="s">
        <v>384</v>
      </c>
      <c r="H373" s="162" t="s">
        <v>1</v>
      </c>
      <c r="I373" s="164"/>
      <c r="L373" s="160"/>
      <c r="M373" s="165"/>
      <c r="T373" s="166"/>
      <c r="AT373" s="162" t="s">
        <v>131</v>
      </c>
      <c r="AU373" s="162" t="s">
        <v>83</v>
      </c>
      <c r="AV373" s="12" t="s">
        <v>81</v>
      </c>
      <c r="AW373" s="12" t="s">
        <v>30</v>
      </c>
      <c r="AX373" s="12" t="s">
        <v>73</v>
      </c>
      <c r="AY373" s="162" t="s">
        <v>122</v>
      </c>
    </row>
    <row r="374" spans="2:65" s="13" customFormat="1">
      <c r="B374" s="167"/>
      <c r="D374" s="161" t="s">
        <v>131</v>
      </c>
      <c r="E374" s="168" t="s">
        <v>1</v>
      </c>
      <c r="F374" s="169" t="s">
        <v>343</v>
      </c>
      <c r="H374" s="170">
        <v>527.16</v>
      </c>
      <c r="I374" s="171"/>
      <c r="L374" s="167"/>
      <c r="M374" s="172"/>
      <c r="T374" s="173"/>
      <c r="AT374" s="168" t="s">
        <v>131</v>
      </c>
      <c r="AU374" s="168" t="s">
        <v>83</v>
      </c>
      <c r="AV374" s="13" t="s">
        <v>83</v>
      </c>
      <c r="AW374" s="13" t="s">
        <v>30</v>
      </c>
      <c r="AX374" s="13" t="s">
        <v>73</v>
      </c>
      <c r="AY374" s="168" t="s">
        <v>122</v>
      </c>
    </row>
    <row r="375" spans="2:65" s="12" customFormat="1">
      <c r="B375" s="160"/>
      <c r="D375" s="161" t="s">
        <v>131</v>
      </c>
      <c r="E375" s="162" t="s">
        <v>1</v>
      </c>
      <c r="F375" s="163" t="s">
        <v>344</v>
      </c>
      <c r="H375" s="162" t="s">
        <v>1</v>
      </c>
      <c r="I375" s="164"/>
      <c r="L375" s="160"/>
      <c r="M375" s="165"/>
      <c r="T375" s="166"/>
      <c r="AT375" s="162" t="s">
        <v>131</v>
      </c>
      <c r="AU375" s="162" t="s">
        <v>83</v>
      </c>
      <c r="AV375" s="12" t="s">
        <v>81</v>
      </c>
      <c r="AW375" s="12" t="s">
        <v>30</v>
      </c>
      <c r="AX375" s="12" t="s">
        <v>73</v>
      </c>
      <c r="AY375" s="162" t="s">
        <v>122</v>
      </c>
    </row>
    <row r="376" spans="2:65" s="12" customFormat="1">
      <c r="B376" s="160"/>
      <c r="D376" s="161" t="s">
        <v>131</v>
      </c>
      <c r="E376" s="162" t="s">
        <v>1</v>
      </c>
      <c r="F376" s="163" t="s">
        <v>384</v>
      </c>
      <c r="H376" s="162" t="s">
        <v>1</v>
      </c>
      <c r="I376" s="164"/>
      <c r="L376" s="160"/>
      <c r="M376" s="165"/>
      <c r="T376" s="166"/>
      <c r="AT376" s="162" t="s">
        <v>131</v>
      </c>
      <c r="AU376" s="162" t="s">
        <v>83</v>
      </c>
      <c r="AV376" s="12" t="s">
        <v>81</v>
      </c>
      <c r="AW376" s="12" t="s">
        <v>30</v>
      </c>
      <c r="AX376" s="12" t="s">
        <v>73</v>
      </c>
      <c r="AY376" s="162" t="s">
        <v>122</v>
      </c>
    </row>
    <row r="377" spans="2:65" s="13" customFormat="1">
      <c r="B377" s="167"/>
      <c r="D377" s="161" t="s">
        <v>131</v>
      </c>
      <c r="E377" s="168" t="s">
        <v>1</v>
      </c>
      <c r="F377" s="169" t="s">
        <v>345</v>
      </c>
      <c r="H377" s="170">
        <v>29</v>
      </c>
      <c r="I377" s="171"/>
      <c r="L377" s="167"/>
      <c r="M377" s="172"/>
      <c r="T377" s="173"/>
      <c r="AT377" s="168" t="s">
        <v>131</v>
      </c>
      <c r="AU377" s="168" t="s">
        <v>83</v>
      </c>
      <c r="AV377" s="13" t="s">
        <v>83</v>
      </c>
      <c r="AW377" s="13" t="s">
        <v>30</v>
      </c>
      <c r="AX377" s="13" t="s">
        <v>73</v>
      </c>
      <c r="AY377" s="168" t="s">
        <v>122</v>
      </c>
    </row>
    <row r="378" spans="2:65" s="15" customFormat="1">
      <c r="B378" s="181"/>
      <c r="D378" s="161" t="s">
        <v>131</v>
      </c>
      <c r="E378" s="182" t="s">
        <v>1</v>
      </c>
      <c r="F378" s="183" t="s">
        <v>195</v>
      </c>
      <c r="H378" s="184">
        <v>556.16</v>
      </c>
      <c r="I378" s="185"/>
      <c r="L378" s="181"/>
      <c r="M378" s="186"/>
      <c r="T378" s="187"/>
      <c r="AT378" s="182" t="s">
        <v>131</v>
      </c>
      <c r="AU378" s="182" t="s">
        <v>83</v>
      </c>
      <c r="AV378" s="15" t="s">
        <v>129</v>
      </c>
      <c r="AW378" s="15" t="s">
        <v>30</v>
      </c>
      <c r="AX378" s="15" t="s">
        <v>81</v>
      </c>
      <c r="AY378" s="182" t="s">
        <v>122</v>
      </c>
    </row>
    <row r="379" spans="2:65" s="13" customFormat="1">
      <c r="B379" s="167"/>
      <c r="D379" s="161" t="s">
        <v>131</v>
      </c>
      <c r="F379" s="169" t="s">
        <v>385</v>
      </c>
      <c r="H379" s="170">
        <v>639.58399999999995</v>
      </c>
      <c r="I379" s="171"/>
      <c r="L379" s="167"/>
      <c r="M379" s="172"/>
      <c r="T379" s="173"/>
      <c r="AT379" s="168" t="s">
        <v>131</v>
      </c>
      <c r="AU379" s="168" t="s">
        <v>83</v>
      </c>
      <c r="AV379" s="13" t="s">
        <v>83</v>
      </c>
      <c r="AW379" s="13" t="s">
        <v>3</v>
      </c>
      <c r="AX379" s="13" t="s">
        <v>81</v>
      </c>
      <c r="AY379" s="168" t="s">
        <v>122</v>
      </c>
    </row>
    <row r="380" spans="2:65" s="1" customFormat="1" ht="44.25" customHeight="1">
      <c r="B380" s="145"/>
      <c r="C380" s="188" t="s">
        <v>349</v>
      </c>
      <c r="D380" s="188" t="s">
        <v>221</v>
      </c>
      <c r="E380" s="189" t="s">
        <v>386</v>
      </c>
      <c r="F380" s="190" t="s">
        <v>387</v>
      </c>
      <c r="G380" s="191" t="s">
        <v>128</v>
      </c>
      <c r="H380" s="192">
        <v>639.58399999999995</v>
      </c>
      <c r="I380" s="193"/>
      <c r="J380" s="194">
        <f>ROUND(I380*H380,2)</f>
        <v>0</v>
      </c>
      <c r="K380" s="195"/>
      <c r="L380" s="196"/>
      <c r="M380" s="197" t="s">
        <v>1</v>
      </c>
      <c r="N380" s="198" t="s">
        <v>38</v>
      </c>
      <c r="P380" s="156">
        <f>O380*H380</f>
        <v>0</v>
      </c>
      <c r="Q380" s="156">
        <v>1.2999999999999999E-4</v>
      </c>
      <c r="R380" s="156">
        <f>Q380*H380</f>
        <v>8.3145919999999984E-2</v>
      </c>
      <c r="S380" s="156">
        <v>0</v>
      </c>
      <c r="T380" s="157">
        <f>S380*H380</f>
        <v>0</v>
      </c>
      <c r="AR380" s="158" t="s">
        <v>349</v>
      </c>
      <c r="AT380" s="158" t="s">
        <v>221</v>
      </c>
      <c r="AU380" s="158" t="s">
        <v>83</v>
      </c>
      <c r="AY380" s="17" t="s">
        <v>122</v>
      </c>
      <c r="BE380" s="159">
        <f>IF(N380="základní",J380,0)</f>
        <v>0</v>
      </c>
      <c r="BF380" s="159">
        <f>IF(N380="snížená",J380,0)</f>
        <v>0</v>
      </c>
      <c r="BG380" s="159">
        <f>IF(N380="zákl. přenesená",J380,0)</f>
        <v>0</v>
      </c>
      <c r="BH380" s="159">
        <f>IF(N380="sníž. přenesená",J380,0)</f>
        <v>0</v>
      </c>
      <c r="BI380" s="159">
        <f>IF(N380="nulová",J380,0)</f>
        <v>0</v>
      </c>
      <c r="BJ380" s="17" t="s">
        <v>81</v>
      </c>
      <c r="BK380" s="159">
        <f>ROUND(I380*H380,2)</f>
        <v>0</v>
      </c>
      <c r="BL380" s="17" t="s">
        <v>284</v>
      </c>
      <c r="BM380" s="158" t="s">
        <v>388</v>
      </c>
    </row>
    <row r="381" spans="2:65" s="12" customFormat="1">
      <c r="B381" s="160"/>
      <c r="D381" s="161" t="s">
        <v>131</v>
      </c>
      <c r="E381" s="162" t="s">
        <v>1</v>
      </c>
      <c r="F381" s="163" t="s">
        <v>341</v>
      </c>
      <c r="H381" s="162" t="s">
        <v>1</v>
      </c>
      <c r="I381" s="164"/>
      <c r="L381" s="160"/>
      <c r="M381" s="165"/>
      <c r="T381" s="166"/>
      <c r="AT381" s="162" t="s">
        <v>131</v>
      </c>
      <c r="AU381" s="162" t="s">
        <v>83</v>
      </c>
      <c r="AV381" s="12" t="s">
        <v>81</v>
      </c>
      <c r="AW381" s="12" t="s">
        <v>30</v>
      </c>
      <c r="AX381" s="12" t="s">
        <v>73</v>
      </c>
      <c r="AY381" s="162" t="s">
        <v>122</v>
      </c>
    </row>
    <row r="382" spans="2:65" s="12" customFormat="1">
      <c r="B382" s="160"/>
      <c r="D382" s="161" t="s">
        <v>131</v>
      </c>
      <c r="E382" s="162" t="s">
        <v>1</v>
      </c>
      <c r="F382" s="163" t="s">
        <v>379</v>
      </c>
      <c r="H382" s="162" t="s">
        <v>1</v>
      </c>
      <c r="I382" s="164"/>
      <c r="L382" s="160"/>
      <c r="M382" s="165"/>
      <c r="T382" s="166"/>
      <c r="AT382" s="162" t="s">
        <v>131</v>
      </c>
      <c r="AU382" s="162" t="s">
        <v>83</v>
      </c>
      <c r="AV382" s="12" t="s">
        <v>81</v>
      </c>
      <c r="AW382" s="12" t="s">
        <v>30</v>
      </c>
      <c r="AX382" s="12" t="s">
        <v>73</v>
      </c>
      <c r="AY382" s="162" t="s">
        <v>122</v>
      </c>
    </row>
    <row r="383" spans="2:65" s="13" customFormat="1">
      <c r="B383" s="167"/>
      <c r="D383" s="161" t="s">
        <v>131</v>
      </c>
      <c r="E383" s="168" t="s">
        <v>1</v>
      </c>
      <c r="F383" s="169" t="s">
        <v>343</v>
      </c>
      <c r="H383" s="170">
        <v>527.16</v>
      </c>
      <c r="I383" s="171"/>
      <c r="L383" s="167"/>
      <c r="M383" s="172"/>
      <c r="T383" s="173"/>
      <c r="AT383" s="168" t="s">
        <v>131</v>
      </c>
      <c r="AU383" s="168" t="s">
        <v>83</v>
      </c>
      <c r="AV383" s="13" t="s">
        <v>83</v>
      </c>
      <c r="AW383" s="13" t="s">
        <v>30</v>
      </c>
      <c r="AX383" s="13" t="s">
        <v>73</v>
      </c>
      <c r="AY383" s="168" t="s">
        <v>122</v>
      </c>
    </row>
    <row r="384" spans="2:65" s="12" customFormat="1">
      <c r="B384" s="160"/>
      <c r="D384" s="161" t="s">
        <v>131</v>
      </c>
      <c r="E384" s="162" t="s">
        <v>1</v>
      </c>
      <c r="F384" s="163" t="s">
        <v>344</v>
      </c>
      <c r="H384" s="162" t="s">
        <v>1</v>
      </c>
      <c r="I384" s="164"/>
      <c r="L384" s="160"/>
      <c r="M384" s="165"/>
      <c r="T384" s="166"/>
      <c r="AT384" s="162" t="s">
        <v>131</v>
      </c>
      <c r="AU384" s="162" t="s">
        <v>83</v>
      </c>
      <c r="AV384" s="12" t="s">
        <v>81</v>
      </c>
      <c r="AW384" s="12" t="s">
        <v>30</v>
      </c>
      <c r="AX384" s="12" t="s">
        <v>73</v>
      </c>
      <c r="AY384" s="162" t="s">
        <v>122</v>
      </c>
    </row>
    <row r="385" spans="2:65" s="12" customFormat="1">
      <c r="B385" s="160"/>
      <c r="D385" s="161" t="s">
        <v>131</v>
      </c>
      <c r="E385" s="162" t="s">
        <v>1</v>
      </c>
      <c r="F385" s="163" t="s">
        <v>379</v>
      </c>
      <c r="H385" s="162" t="s">
        <v>1</v>
      </c>
      <c r="I385" s="164"/>
      <c r="L385" s="160"/>
      <c r="M385" s="165"/>
      <c r="T385" s="166"/>
      <c r="AT385" s="162" t="s">
        <v>131</v>
      </c>
      <c r="AU385" s="162" t="s">
        <v>83</v>
      </c>
      <c r="AV385" s="12" t="s">
        <v>81</v>
      </c>
      <c r="AW385" s="12" t="s">
        <v>30</v>
      </c>
      <c r="AX385" s="12" t="s">
        <v>73</v>
      </c>
      <c r="AY385" s="162" t="s">
        <v>122</v>
      </c>
    </row>
    <row r="386" spans="2:65" s="13" customFormat="1">
      <c r="B386" s="167"/>
      <c r="D386" s="161" t="s">
        <v>131</v>
      </c>
      <c r="E386" s="168" t="s">
        <v>1</v>
      </c>
      <c r="F386" s="169" t="s">
        <v>345</v>
      </c>
      <c r="H386" s="170">
        <v>29</v>
      </c>
      <c r="I386" s="171"/>
      <c r="L386" s="167"/>
      <c r="M386" s="172"/>
      <c r="T386" s="173"/>
      <c r="AT386" s="168" t="s">
        <v>131</v>
      </c>
      <c r="AU386" s="168" t="s">
        <v>83</v>
      </c>
      <c r="AV386" s="13" t="s">
        <v>83</v>
      </c>
      <c r="AW386" s="13" t="s">
        <v>30</v>
      </c>
      <c r="AX386" s="13" t="s">
        <v>73</v>
      </c>
      <c r="AY386" s="168" t="s">
        <v>122</v>
      </c>
    </row>
    <row r="387" spans="2:65" s="15" customFormat="1">
      <c r="B387" s="181"/>
      <c r="D387" s="161" t="s">
        <v>131</v>
      </c>
      <c r="E387" s="182" t="s">
        <v>1</v>
      </c>
      <c r="F387" s="183" t="s">
        <v>195</v>
      </c>
      <c r="H387" s="184">
        <v>556.16</v>
      </c>
      <c r="I387" s="185"/>
      <c r="L387" s="181"/>
      <c r="M387" s="186"/>
      <c r="T387" s="187"/>
      <c r="AT387" s="182" t="s">
        <v>131</v>
      </c>
      <c r="AU387" s="182" t="s">
        <v>83</v>
      </c>
      <c r="AV387" s="15" t="s">
        <v>129</v>
      </c>
      <c r="AW387" s="15" t="s">
        <v>30</v>
      </c>
      <c r="AX387" s="15" t="s">
        <v>81</v>
      </c>
      <c r="AY387" s="182" t="s">
        <v>122</v>
      </c>
    </row>
    <row r="388" spans="2:65" s="13" customFormat="1">
      <c r="B388" s="167"/>
      <c r="D388" s="161" t="s">
        <v>131</v>
      </c>
      <c r="F388" s="169" t="s">
        <v>385</v>
      </c>
      <c r="H388" s="170">
        <v>639.58399999999995</v>
      </c>
      <c r="I388" s="171"/>
      <c r="L388" s="167"/>
      <c r="M388" s="172"/>
      <c r="T388" s="173"/>
      <c r="AT388" s="168" t="s">
        <v>131</v>
      </c>
      <c r="AU388" s="168" t="s">
        <v>83</v>
      </c>
      <c r="AV388" s="13" t="s">
        <v>83</v>
      </c>
      <c r="AW388" s="13" t="s">
        <v>3</v>
      </c>
      <c r="AX388" s="13" t="s">
        <v>81</v>
      </c>
      <c r="AY388" s="168" t="s">
        <v>122</v>
      </c>
    </row>
    <row r="389" spans="2:65" s="1" customFormat="1" ht="21.75" customHeight="1">
      <c r="B389" s="145"/>
      <c r="C389" s="146" t="s">
        <v>389</v>
      </c>
      <c r="D389" s="146" t="s">
        <v>125</v>
      </c>
      <c r="E389" s="147" t="s">
        <v>390</v>
      </c>
      <c r="F389" s="148" t="s">
        <v>391</v>
      </c>
      <c r="G389" s="149" t="s">
        <v>308</v>
      </c>
      <c r="H389" s="150">
        <v>40.957999999999998</v>
      </c>
      <c r="I389" s="151"/>
      <c r="J389" s="152">
        <f>ROUND(I389*H389,2)</f>
        <v>0</v>
      </c>
      <c r="K389" s="153"/>
      <c r="L389" s="32"/>
      <c r="M389" s="154" t="s">
        <v>1</v>
      </c>
      <c r="N389" s="155" t="s">
        <v>38</v>
      </c>
      <c r="P389" s="156">
        <f>O389*H389</f>
        <v>0</v>
      </c>
      <c r="Q389" s="156">
        <v>0</v>
      </c>
      <c r="R389" s="156">
        <f>Q389*H389</f>
        <v>0</v>
      </c>
      <c r="S389" s="156">
        <v>0</v>
      </c>
      <c r="T389" s="157">
        <f>S389*H389</f>
        <v>0</v>
      </c>
      <c r="AR389" s="158" t="s">
        <v>284</v>
      </c>
      <c r="AT389" s="158" t="s">
        <v>125</v>
      </c>
      <c r="AU389" s="158" t="s">
        <v>83</v>
      </c>
      <c r="AY389" s="17" t="s">
        <v>122</v>
      </c>
      <c r="BE389" s="159">
        <f>IF(N389="základní",J389,0)</f>
        <v>0</v>
      </c>
      <c r="BF389" s="159">
        <f>IF(N389="snížená",J389,0)</f>
        <v>0</v>
      </c>
      <c r="BG389" s="159">
        <f>IF(N389="zákl. přenesená",J389,0)</f>
        <v>0</v>
      </c>
      <c r="BH389" s="159">
        <f>IF(N389="sníž. přenesená",J389,0)</f>
        <v>0</v>
      </c>
      <c r="BI389" s="159">
        <f>IF(N389="nulová",J389,0)</f>
        <v>0</v>
      </c>
      <c r="BJ389" s="17" t="s">
        <v>81</v>
      </c>
      <c r="BK389" s="159">
        <f>ROUND(I389*H389,2)</f>
        <v>0</v>
      </c>
      <c r="BL389" s="17" t="s">
        <v>284</v>
      </c>
      <c r="BM389" s="158" t="s">
        <v>392</v>
      </c>
    </row>
    <row r="390" spans="2:65" s="11" customFormat="1" ht="22.9" customHeight="1">
      <c r="B390" s="133"/>
      <c r="D390" s="134" t="s">
        <v>72</v>
      </c>
      <c r="E390" s="143" t="s">
        <v>393</v>
      </c>
      <c r="F390" s="143" t="s">
        <v>394</v>
      </c>
      <c r="I390" s="136"/>
      <c r="J390" s="144">
        <f>BK390</f>
        <v>0</v>
      </c>
      <c r="L390" s="133"/>
      <c r="M390" s="138"/>
      <c r="P390" s="139">
        <f>SUM(P391:P396)</f>
        <v>0</v>
      </c>
      <c r="R390" s="139">
        <f>SUM(R391:R396)</f>
        <v>12.274084</v>
      </c>
      <c r="T390" s="140">
        <f>SUM(T391:T396)</f>
        <v>0</v>
      </c>
      <c r="AR390" s="134" t="s">
        <v>83</v>
      </c>
      <c r="AT390" s="141" t="s">
        <v>72</v>
      </c>
      <c r="AU390" s="141" t="s">
        <v>81</v>
      </c>
      <c r="AY390" s="134" t="s">
        <v>122</v>
      </c>
      <c r="BK390" s="142">
        <f>SUM(BK391:BK396)</f>
        <v>0</v>
      </c>
    </row>
    <row r="391" spans="2:65" s="1" customFormat="1" ht="21.75" customHeight="1">
      <c r="B391" s="145"/>
      <c r="C391" s="146" t="s">
        <v>395</v>
      </c>
      <c r="D391" s="146" t="s">
        <v>125</v>
      </c>
      <c r="E391" s="147" t="s">
        <v>396</v>
      </c>
      <c r="F391" s="148" t="s">
        <v>397</v>
      </c>
      <c r="G391" s="149" t="s">
        <v>128</v>
      </c>
      <c r="H391" s="150">
        <v>884.3</v>
      </c>
      <c r="I391" s="151"/>
      <c r="J391" s="152">
        <f>ROUND(I391*H391,2)</f>
        <v>0</v>
      </c>
      <c r="K391" s="153"/>
      <c r="L391" s="32"/>
      <c r="M391" s="154" t="s">
        <v>1</v>
      </c>
      <c r="N391" s="155" t="s">
        <v>38</v>
      </c>
      <c r="P391" s="156">
        <f>O391*H391</f>
        <v>0</v>
      </c>
      <c r="Q391" s="156">
        <v>1.388E-2</v>
      </c>
      <c r="R391" s="156">
        <f>Q391*H391</f>
        <v>12.274084</v>
      </c>
      <c r="S391" s="156">
        <v>0</v>
      </c>
      <c r="T391" s="157">
        <f>S391*H391</f>
        <v>0</v>
      </c>
      <c r="AR391" s="158" t="s">
        <v>284</v>
      </c>
      <c r="AT391" s="158" t="s">
        <v>125</v>
      </c>
      <c r="AU391" s="158" t="s">
        <v>83</v>
      </c>
      <c r="AY391" s="17" t="s">
        <v>122</v>
      </c>
      <c r="BE391" s="159">
        <f>IF(N391="základní",J391,0)</f>
        <v>0</v>
      </c>
      <c r="BF391" s="159">
        <f>IF(N391="snížená",J391,0)</f>
        <v>0</v>
      </c>
      <c r="BG391" s="159">
        <f>IF(N391="zákl. přenesená",J391,0)</f>
        <v>0</v>
      </c>
      <c r="BH391" s="159">
        <f>IF(N391="sníž. přenesená",J391,0)</f>
        <v>0</v>
      </c>
      <c r="BI391" s="159">
        <f>IF(N391="nulová",J391,0)</f>
        <v>0</v>
      </c>
      <c r="BJ391" s="17" t="s">
        <v>81</v>
      </c>
      <c r="BK391" s="159">
        <f>ROUND(I391*H391,2)</f>
        <v>0</v>
      </c>
      <c r="BL391" s="17" t="s">
        <v>284</v>
      </c>
      <c r="BM391" s="158" t="s">
        <v>398</v>
      </c>
    </row>
    <row r="392" spans="2:65" s="12" customFormat="1">
      <c r="B392" s="160"/>
      <c r="D392" s="161" t="s">
        <v>131</v>
      </c>
      <c r="E392" s="162" t="s">
        <v>1</v>
      </c>
      <c r="F392" s="163" t="s">
        <v>358</v>
      </c>
      <c r="H392" s="162" t="s">
        <v>1</v>
      </c>
      <c r="I392" s="164"/>
      <c r="L392" s="160"/>
      <c r="M392" s="165"/>
      <c r="T392" s="166"/>
      <c r="AT392" s="162" t="s">
        <v>131</v>
      </c>
      <c r="AU392" s="162" t="s">
        <v>83</v>
      </c>
      <c r="AV392" s="12" t="s">
        <v>81</v>
      </c>
      <c r="AW392" s="12" t="s">
        <v>30</v>
      </c>
      <c r="AX392" s="12" t="s">
        <v>73</v>
      </c>
      <c r="AY392" s="162" t="s">
        <v>122</v>
      </c>
    </row>
    <row r="393" spans="2:65" s="12" customFormat="1">
      <c r="B393" s="160"/>
      <c r="D393" s="161" t="s">
        <v>131</v>
      </c>
      <c r="E393" s="162" t="s">
        <v>1</v>
      </c>
      <c r="F393" s="163" t="s">
        <v>399</v>
      </c>
      <c r="H393" s="162" t="s">
        <v>1</v>
      </c>
      <c r="I393" s="164"/>
      <c r="L393" s="160"/>
      <c r="M393" s="165"/>
      <c r="T393" s="166"/>
      <c r="AT393" s="162" t="s">
        <v>131</v>
      </c>
      <c r="AU393" s="162" t="s">
        <v>83</v>
      </c>
      <c r="AV393" s="12" t="s">
        <v>81</v>
      </c>
      <c r="AW393" s="12" t="s">
        <v>30</v>
      </c>
      <c r="AX393" s="12" t="s">
        <v>73</v>
      </c>
      <c r="AY393" s="162" t="s">
        <v>122</v>
      </c>
    </row>
    <row r="394" spans="2:65" s="13" customFormat="1">
      <c r="B394" s="167"/>
      <c r="D394" s="161" t="s">
        <v>131</v>
      </c>
      <c r="E394" s="168" t="s">
        <v>1</v>
      </c>
      <c r="F394" s="169" t="s">
        <v>360</v>
      </c>
      <c r="H394" s="170">
        <v>884.3</v>
      </c>
      <c r="I394" s="171"/>
      <c r="L394" s="167"/>
      <c r="M394" s="172"/>
      <c r="T394" s="173"/>
      <c r="AT394" s="168" t="s">
        <v>131</v>
      </c>
      <c r="AU394" s="168" t="s">
        <v>83</v>
      </c>
      <c r="AV394" s="13" t="s">
        <v>83</v>
      </c>
      <c r="AW394" s="13" t="s">
        <v>30</v>
      </c>
      <c r="AX394" s="13" t="s">
        <v>73</v>
      </c>
      <c r="AY394" s="168" t="s">
        <v>122</v>
      </c>
    </row>
    <row r="395" spans="2:65" s="15" customFormat="1">
      <c r="B395" s="181"/>
      <c r="D395" s="161" t="s">
        <v>131</v>
      </c>
      <c r="E395" s="182" t="s">
        <v>1</v>
      </c>
      <c r="F395" s="183" t="s">
        <v>195</v>
      </c>
      <c r="H395" s="184">
        <v>884.3</v>
      </c>
      <c r="I395" s="185"/>
      <c r="L395" s="181"/>
      <c r="M395" s="186"/>
      <c r="T395" s="187"/>
      <c r="AT395" s="182" t="s">
        <v>131</v>
      </c>
      <c r="AU395" s="182" t="s">
        <v>83</v>
      </c>
      <c r="AV395" s="15" t="s">
        <v>129</v>
      </c>
      <c r="AW395" s="15" t="s">
        <v>30</v>
      </c>
      <c r="AX395" s="15" t="s">
        <v>81</v>
      </c>
      <c r="AY395" s="182" t="s">
        <v>122</v>
      </c>
    </row>
    <row r="396" spans="2:65" s="1" customFormat="1" ht="21.75" customHeight="1">
      <c r="B396" s="145"/>
      <c r="C396" s="146" t="s">
        <v>400</v>
      </c>
      <c r="D396" s="146" t="s">
        <v>125</v>
      </c>
      <c r="E396" s="147" t="s">
        <v>401</v>
      </c>
      <c r="F396" s="148" t="s">
        <v>402</v>
      </c>
      <c r="G396" s="149" t="s">
        <v>308</v>
      </c>
      <c r="H396" s="150">
        <v>12.273999999999999</v>
      </c>
      <c r="I396" s="151"/>
      <c r="J396" s="152">
        <f>ROUND(I396*H396,2)</f>
        <v>0</v>
      </c>
      <c r="K396" s="153"/>
      <c r="L396" s="32"/>
      <c r="M396" s="154" t="s">
        <v>1</v>
      </c>
      <c r="N396" s="155" t="s">
        <v>38</v>
      </c>
      <c r="P396" s="156">
        <f>O396*H396</f>
        <v>0</v>
      </c>
      <c r="Q396" s="156">
        <v>0</v>
      </c>
      <c r="R396" s="156">
        <f>Q396*H396</f>
        <v>0</v>
      </c>
      <c r="S396" s="156">
        <v>0</v>
      </c>
      <c r="T396" s="157">
        <f>S396*H396</f>
        <v>0</v>
      </c>
      <c r="AR396" s="158" t="s">
        <v>284</v>
      </c>
      <c r="AT396" s="158" t="s">
        <v>125</v>
      </c>
      <c r="AU396" s="158" t="s">
        <v>83</v>
      </c>
      <c r="AY396" s="17" t="s">
        <v>122</v>
      </c>
      <c r="BE396" s="159">
        <f>IF(N396="základní",J396,0)</f>
        <v>0</v>
      </c>
      <c r="BF396" s="159">
        <f>IF(N396="snížená",J396,0)</f>
        <v>0</v>
      </c>
      <c r="BG396" s="159">
        <f>IF(N396="zákl. přenesená",J396,0)</f>
        <v>0</v>
      </c>
      <c r="BH396" s="159">
        <f>IF(N396="sníž. přenesená",J396,0)</f>
        <v>0</v>
      </c>
      <c r="BI396" s="159">
        <f>IF(N396="nulová",J396,0)</f>
        <v>0</v>
      </c>
      <c r="BJ396" s="17" t="s">
        <v>81</v>
      </c>
      <c r="BK396" s="159">
        <f>ROUND(I396*H396,2)</f>
        <v>0</v>
      </c>
      <c r="BL396" s="17" t="s">
        <v>284</v>
      </c>
      <c r="BM396" s="158" t="s">
        <v>403</v>
      </c>
    </row>
    <row r="397" spans="2:65" s="11" customFormat="1" ht="22.9" customHeight="1">
      <c r="B397" s="133"/>
      <c r="D397" s="134" t="s">
        <v>72</v>
      </c>
      <c r="E397" s="143" t="s">
        <v>404</v>
      </c>
      <c r="F397" s="143" t="s">
        <v>405</v>
      </c>
      <c r="I397" s="136"/>
      <c r="J397" s="144">
        <f>BK397</f>
        <v>0</v>
      </c>
      <c r="L397" s="133"/>
      <c r="M397" s="138"/>
      <c r="P397" s="139">
        <f>SUM(P398:P446)</f>
        <v>0</v>
      </c>
      <c r="R397" s="139">
        <f>SUM(R398:R446)</f>
        <v>0.21090710000000001</v>
      </c>
      <c r="T397" s="140">
        <f>SUM(T398:T446)</f>
        <v>0.1333829</v>
      </c>
      <c r="AR397" s="134" t="s">
        <v>83</v>
      </c>
      <c r="AT397" s="141" t="s">
        <v>72</v>
      </c>
      <c r="AU397" s="141" t="s">
        <v>81</v>
      </c>
      <c r="AY397" s="134" t="s">
        <v>122</v>
      </c>
      <c r="BK397" s="142">
        <f>SUM(BK398:BK446)</f>
        <v>0</v>
      </c>
    </row>
    <row r="398" spans="2:65" s="1" customFormat="1" ht="16.5" customHeight="1">
      <c r="B398" s="145"/>
      <c r="C398" s="146" t="s">
        <v>406</v>
      </c>
      <c r="D398" s="146" t="s">
        <v>125</v>
      </c>
      <c r="E398" s="147" t="s">
        <v>407</v>
      </c>
      <c r="F398" s="148" t="s">
        <v>408</v>
      </c>
      <c r="G398" s="149" t="s">
        <v>204</v>
      </c>
      <c r="H398" s="150">
        <v>79.87</v>
      </c>
      <c r="I398" s="151"/>
      <c r="J398" s="152">
        <f>ROUND(I398*H398,2)</f>
        <v>0</v>
      </c>
      <c r="K398" s="153"/>
      <c r="L398" s="32"/>
      <c r="M398" s="154" t="s">
        <v>1</v>
      </c>
      <c r="N398" s="155" t="s">
        <v>38</v>
      </c>
      <c r="P398" s="156">
        <f>O398*H398</f>
        <v>0</v>
      </c>
      <c r="Q398" s="156">
        <v>0</v>
      </c>
      <c r="R398" s="156">
        <f>Q398*H398</f>
        <v>0</v>
      </c>
      <c r="S398" s="156">
        <v>1.67E-3</v>
      </c>
      <c r="T398" s="157">
        <f>S398*H398</f>
        <v>0.1333829</v>
      </c>
      <c r="AR398" s="158" t="s">
        <v>284</v>
      </c>
      <c r="AT398" s="158" t="s">
        <v>125</v>
      </c>
      <c r="AU398" s="158" t="s">
        <v>83</v>
      </c>
      <c r="AY398" s="17" t="s">
        <v>122</v>
      </c>
      <c r="BE398" s="159">
        <f>IF(N398="základní",J398,0)</f>
        <v>0</v>
      </c>
      <c r="BF398" s="159">
        <f>IF(N398="snížená",J398,0)</f>
        <v>0</v>
      </c>
      <c r="BG398" s="159">
        <f>IF(N398="zákl. přenesená",J398,0)</f>
        <v>0</v>
      </c>
      <c r="BH398" s="159">
        <f>IF(N398="sníž. přenesená",J398,0)</f>
        <v>0</v>
      </c>
      <c r="BI398" s="159">
        <f>IF(N398="nulová",J398,0)</f>
        <v>0</v>
      </c>
      <c r="BJ398" s="17" t="s">
        <v>81</v>
      </c>
      <c r="BK398" s="159">
        <f>ROUND(I398*H398,2)</f>
        <v>0</v>
      </c>
      <c r="BL398" s="17" t="s">
        <v>284</v>
      </c>
      <c r="BM398" s="158" t="s">
        <v>409</v>
      </c>
    </row>
    <row r="399" spans="2:65" s="13" customFormat="1">
      <c r="B399" s="167"/>
      <c r="D399" s="161" t="s">
        <v>131</v>
      </c>
      <c r="E399" s="168" t="s">
        <v>1</v>
      </c>
      <c r="F399" s="169" t="s">
        <v>410</v>
      </c>
      <c r="H399" s="170">
        <v>79.87</v>
      </c>
      <c r="I399" s="171"/>
      <c r="L399" s="167"/>
      <c r="M399" s="172"/>
      <c r="T399" s="173"/>
      <c r="AT399" s="168" t="s">
        <v>131</v>
      </c>
      <c r="AU399" s="168" t="s">
        <v>83</v>
      </c>
      <c r="AV399" s="13" t="s">
        <v>83</v>
      </c>
      <c r="AW399" s="13" t="s">
        <v>30</v>
      </c>
      <c r="AX399" s="13" t="s">
        <v>73</v>
      </c>
      <c r="AY399" s="168" t="s">
        <v>122</v>
      </c>
    </row>
    <row r="400" spans="2:65" s="15" customFormat="1">
      <c r="B400" s="181"/>
      <c r="D400" s="161" t="s">
        <v>131</v>
      </c>
      <c r="E400" s="182" t="s">
        <v>1</v>
      </c>
      <c r="F400" s="183" t="s">
        <v>195</v>
      </c>
      <c r="H400" s="184">
        <v>79.87</v>
      </c>
      <c r="I400" s="185"/>
      <c r="L400" s="181"/>
      <c r="M400" s="186"/>
      <c r="T400" s="187"/>
      <c r="AT400" s="182" t="s">
        <v>131</v>
      </c>
      <c r="AU400" s="182" t="s">
        <v>83</v>
      </c>
      <c r="AV400" s="15" t="s">
        <v>129</v>
      </c>
      <c r="AW400" s="15" t="s">
        <v>30</v>
      </c>
      <c r="AX400" s="15" t="s">
        <v>81</v>
      </c>
      <c r="AY400" s="182" t="s">
        <v>122</v>
      </c>
    </row>
    <row r="401" spans="2:65" s="1" customFormat="1" ht="21.75" customHeight="1">
      <c r="B401" s="145"/>
      <c r="C401" s="146" t="s">
        <v>411</v>
      </c>
      <c r="D401" s="146" t="s">
        <v>125</v>
      </c>
      <c r="E401" s="147" t="s">
        <v>412</v>
      </c>
      <c r="F401" s="148" t="s">
        <v>413</v>
      </c>
      <c r="G401" s="149" t="s">
        <v>204</v>
      </c>
      <c r="H401" s="150">
        <v>2.2999999999999998</v>
      </c>
      <c r="I401" s="151"/>
      <c r="J401" s="152">
        <f>ROUND(I401*H401,2)</f>
        <v>0</v>
      </c>
      <c r="K401" s="153"/>
      <c r="L401" s="32"/>
      <c r="M401" s="154" t="s">
        <v>1</v>
      </c>
      <c r="N401" s="155" t="s">
        <v>38</v>
      </c>
      <c r="P401" s="156">
        <f>O401*H401</f>
        <v>0</v>
      </c>
      <c r="Q401" s="156">
        <v>1.6299999999999999E-3</v>
      </c>
      <c r="R401" s="156">
        <f>Q401*H401</f>
        <v>3.7489999999999997E-3</v>
      </c>
      <c r="S401" s="156">
        <v>0</v>
      </c>
      <c r="T401" s="157">
        <f>S401*H401</f>
        <v>0</v>
      </c>
      <c r="AR401" s="158" t="s">
        <v>284</v>
      </c>
      <c r="AT401" s="158" t="s">
        <v>125</v>
      </c>
      <c r="AU401" s="158" t="s">
        <v>83</v>
      </c>
      <c r="AY401" s="17" t="s">
        <v>122</v>
      </c>
      <c r="BE401" s="159">
        <f>IF(N401="základní",J401,0)</f>
        <v>0</v>
      </c>
      <c r="BF401" s="159">
        <f>IF(N401="snížená",J401,0)</f>
        <v>0</v>
      </c>
      <c r="BG401" s="159">
        <f>IF(N401="zákl. přenesená",J401,0)</f>
        <v>0</v>
      </c>
      <c r="BH401" s="159">
        <f>IF(N401="sníž. přenesená",J401,0)</f>
        <v>0</v>
      </c>
      <c r="BI401" s="159">
        <f>IF(N401="nulová",J401,0)</f>
        <v>0</v>
      </c>
      <c r="BJ401" s="17" t="s">
        <v>81</v>
      </c>
      <c r="BK401" s="159">
        <f>ROUND(I401*H401,2)</f>
        <v>0</v>
      </c>
      <c r="BL401" s="17" t="s">
        <v>284</v>
      </c>
      <c r="BM401" s="158" t="s">
        <v>414</v>
      </c>
    </row>
    <row r="402" spans="2:65" s="12" customFormat="1">
      <c r="B402" s="160"/>
      <c r="D402" s="161" t="s">
        <v>131</v>
      </c>
      <c r="E402" s="162" t="s">
        <v>1</v>
      </c>
      <c r="F402" s="163" t="s">
        <v>415</v>
      </c>
      <c r="H402" s="162" t="s">
        <v>1</v>
      </c>
      <c r="I402" s="164"/>
      <c r="L402" s="160"/>
      <c r="M402" s="165"/>
      <c r="T402" s="166"/>
      <c r="AT402" s="162" t="s">
        <v>131</v>
      </c>
      <c r="AU402" s="162" t="s">
        <v>83</v>
      </c>
      <c r="AV402" s="12" t="s">
        <v>81</v>
      </c>
      <c r="AW402" s="12" t="s">
        <v>30</v>
      </c>
      <c r="AX402" s="12" t="s">
        <v>73</v>
      </c>
      <c r="AY402" s="162" t="s">
        <v>122</v>
      </c>
    </row>
    <row r="403" spans="2:65" s="12" customFormat="1">
      <c r="B403" s="160"/>
      <c r="D403" s="161" t="s">
        <v>131</v>
      </c>
      <c r="E403" s="162" t="s">
        <v>1</v>
      </c>
      <c r="F403" s="163" t="s">
        <v>416</v>
      </c>
      <c r="H403" s="162" t="s">
        <v>1</v>
      </c>
      <c r="I403" s="164"/>
      <c r="L403" s="160"/>
      <c r="M403" s="165"/>
      <c r="T403" s="166"/>
      <c r="AT403" s="162" t="s">
        <v>131</v>
      </c>
      <c r="AU403" s="162" t="s">
        <v>83</v>
      </c>
      <c r="AV403" s="12" t="s">
        <v>81</v>
      </c>
      <c r="AW403" s="12" t="s">
        <v>30</v>
      </c>
      <c r="AX403" s="12" t="s">
        <v>73</v>
      </c>
      <c r="AY403" s="162" t="s">
        <v>122</v>
      </c>
    </row>
    <row r="404" spans="2:65" s="12" customFormat="1">
      <c r="B404" s="160"/>
      <c r="D404" s="161" t="s">
        <v>131</v>
      </c>
      <c r="E404" s="162" t="s">
        <v>1</v>
      </c>
      <c r="F404" s="163" t="s">
        <v>417</v>
      </c>
      <c r="H404" s="162" t="s">
        <v>1</v>
      </c>
      <c r="I404" s="164"/>
      <c r="L404" s="160"/>
      <c r="M404" s="165"/>
      <c r="T404" s="166"/>
      <c r="AT404" s="162" t="s">
        <v>131</v>
      </c>
      <c r="AU404" s="162" t="s">
        <v>83</v>
      </c>
      <c r="AV404" s="12" t="s">
        <v>81</v>
      </c>
      <c r="AW404" s="12" t="s">
        <v>30</v>
      </c>
      <c r="AX404" s="12" t="s">
        <v>73</v>
      </c>
      <c r="AY404" s="162" t="s">
        <v>122</v>
      </c>
    </row>
    <row r="405" spans="2:65" s="13" customFormat="1">
      <c r="B405" s="167"/>
      <c r="D405" s="161" t="s">
        <v>131</v>
      </c>
      <c r="E405" s="168" t="s">
        <v>1</v>
      </c>
      <c r="F405" s="169" t="s">
        <v>418</v>
      </c>
      <c r="H405" s="170">
        <v>1.68</v>
      </c>
      <c r="I405" s="171"/>
      <c r="L405" s="167"/>
      <c r="M405" s="172"/>
      <c r="T405" s="173"/>
      <c r="AT405" s="168" t="s">
        <v>131</v>
      </c>
      <c r="AU405" s="168" t="s">
        <v>83</v>
      </c>
      <c r="AV405" s="13" t="s">
        <v>83</v>
      </c>
      <c r="AW405" s="13" t="s">
        <v>30</v>
      </c>
      <c r="AX405" s="13" t="s">
        <v>73</v>
      </c>
      <c r="AY405" s="168" t="s">
        <v>122</v>
      </c>
    </row>
    <row r="406" spans="2:65" s="12" customFormat="1">
      <c r="B406" s="160"/>
      <c r="D406" s="161" t="s">
        <v>131</v>
      </c>
      <c r="E406" s="162" t="s">
        <v>1</v>
      </c>
      <c r="F406" s="163" t="s">
        <v>419</v>
      </c>
      <c r="H406" s="162" t="s">
        <v>1</v>
      </c>
      <c r="I406" s="164"/>
      <c r="L406" s="160"/>
      <c r="M406" s="165"/>
      <c r="T406" s="166"/>
      <c r="AT406" s="162" t="s">
        <v>131</v>
      </c>
      <c r="AU406" s="162" t="s">
        <v>83</v>
      </c>
      <c r="AV406" s="12" t="s">
        <v>81</v>
      </c>
      <c r="AW406" s="12" t="s">
        <v>30</v>
      </c>
      <c r="AX406" s="12" t="s">
        <v>73</v>
      </c>
      <c r="AY406" s="162" t="s">
        <v>122</v>
      </c>
    </row>
    <row r="407" spans="2:65" s="12" customFormat="1">
      <c r="B407" s="160"/>
      <c r="D407" s="161" t="s">
        <v>131</v>
      </c>
      <c r="E407" s="162" t="s">
        <v>1</v>
      </c>
      <c r="F407" s="163" t="s">
        <v>420</v>
      </c>
      <c r="H407" s="162" t="s">
        <v>1</v>
      </c>
      <c r="I407" s="164"/>
      <c r="L407" s="160"/>
      <c r="M407" s="165"/>
      <c r="T407" s="166"/>
      <c r="AT407" s="162" t="s">
        <v>131</v>
      </c>
      <c r="AU407" s="162" t="s">
        <v>83</v>
      </c>
      <c r="AV407" s="12" t="s">
        <v>81</v>
      </c>
      <c r="AW407" s="12" t="s">
        <v>30</v>
      </c>
      <c r="AX407" s="12" t="s">
        <v>73</v>
      </c>
      <c r="AY407" s="162" t="s">
        <v>122</v>
      </c>
    </row>
    <row r="408" spans="2:65" s="12" customFormat="1">
      <c r="B408" s="160"/>
      <c r="D408" s="161" t="s">
        <v>131</v>
      </c>
      <c r="E408" s="162" t="s">
        <v>1</v>
      </c>
      <c r="F408" s="163" t="s">
        <v>421</v>
      </c>
      <c r="H408" s="162" t="s">
        <v>1</v>
      </c>
      <c r="I408" s="164"/>
      <c r="L408" s="160"/>
      <c r="M408" s="165"/>
      <c r="T408" s="166"/>
      <c r="AT408" s="162" t="s">
        <v>131</v>
      </c>
      <c r="AU408" s="162" t="s">
        <v>83</v>
      </c>
      <c r="AV408" s="12" t="s">
        <v>81</v>
      </c>
      <c r="AW408" s="12" t="s">
        <v>30</v>
      </c>
      <c r="AX408" s="12" t="s">
        <v>73</v>
      </c>
      <c r="AY408" s="162" t="s">
        <v>122</v>
      </c>
    </row>
    <row r="409" spans="2:65" s="13" customFormat="1">
      <c r="B409" s="167"/>
      <c r="D409" s="161" t="s">
        <v>131</v>
      </c>
      <c r="E409" s="168" t="s">
        <v>1</v>
      </c>
      <c r="F409" s="169" t="s">
        <v>422</v>
      </c>
      <c r="H409" s="170">
        <v>0.62</v>
      </c>
      <c r="I409" s="171"/>
      <c r="L409" s="167"/>
      <c r="M409" s="172"/>
      <c r="T409" s="173"/>
      <c r="AT409" s="168" t="s">
        <v>131</v>
      </c>
      <c r="AU409" s="168" t="s">
        <v>83</v>
      </c>
      <c r="AV409" s="13" t="s">
        <v>83</v>
      </c>
      <c r="AW409" s="13" t="s">
        <v>30</v>
      </c>
      <c r="AX409" s="13" t="s">
        <v>73</v>
      </c>
      <c r="AY409" s="168" t="s">
        <v>122</v>
      </c>
    </row>
    <row r="410" spans="2:65" s="15" customFormat="1">
      <c r="B410" s="181"/>
      <c r="D410" s="161" t="s">
        <v>131</v>
      </c>
      <c r="E410" s="182" t="s">
        <v>1</v>
      </c>
      <c r="F410" s="183" t="s">
        <v>195</v>
      </c>
      <c r="H410" s="184">
        <v>2.2999999999999998</v>
      </c>
      <c r="I410" s="185"/>
      <c r="L410" s="181"/>
      <c r="M410" s="186"/>
      <c r="T410" s="187"/>
      <c r="AT410" s="182" t="s">
        <v>131</v>
      </c>
      <c r="AU410" s="182" t="s">
        <v>83</v>
      </c>
      <c r="AV410" s="15" t="s">
        <v>129</v>
      </c>
      <c r="AW410" s="15" t="s">
        <v>30</v>
      </c>
      <c r="AX410" s="15" t="s">
        <v>81</v>
      </c>
      <c r="AY410" s="182" t="s">
        <v>122</v>
      </c>
    </row>
    <row r="411" spans="2:65" s="1" customFormat="1" ht="21.75" customHeight="1">
      <c r="B411" s="145"/>
      <c r="C411" s="146" t="s">
        <v>423</v>
      </c>
      <c r="D411" s="146" t="s">
        <v>125</v>
      </c>
      <c r="E411" s="147" t="s">
        <v>424</v>
      </c>
      <c r="F411" s="148" t="s">
        <v>425</v>
      </c>
      <c r="G411" s="149" t="s">
        <v>204</v>
      </c>
      <c r="H411" s="150">
        <v>2.84</v>
      </c>
      <c r="I411" s="151"/>
      <c r="J411" s="152">
        <f>ROUND(I411*H411,2)</f>
        <v>0</v>
      </c>
      <c r="K411" s="153"/>
      <c r="L411" s="32"/>
      <c r="M411" s="154" t="s">
        <v>1</v>
      </c>
      <c r="N411" s="155" t="s">
        <v>38</v>
      </c>
      <c r="P411" s="156">
        <f>O411*H411</f>
        <v>0</v>
      </c>
      <c r="Q411" s="156">
        <v>2.16E-3</v>
      </c>
      <c r="R411" s="156">
        <f>Q411*H411</f>
        <v>6.1343999999999999E-3</v>
      </c>
      <c r="S411" s="156">
        <v>0</v>
      </c>
      <c r="T411" s="157">
        <f>S411*H411</f>
        <v>0</v>
      </c>
      <c r="AR411" s="158" t="s">
        <v>284</v>
      </c>
      <c r="AT411" s="158" t="s">
        <v>125</v>
      </c>
      <c r="AU411" s="158" t="s">
        <v>83</v>
      </c>
      <c r="AY411" s="17" t="s">
        <v>122</v>
      </c>
      <c r="BE411" s="159">
        <f>IF(N411="základní",J411,0)</f>
        <v>0</v>
      </c>
      <c r="BF411" s="159">
        <f>IF(N411="snížená",J411,0)</f>
        <v>0</v>
      </c>
      <c r="BG411" s="159">
        <f>IF(N411="zákl. přenesená",J411,0)</f>
        <v>0</v>
      </c>
      <c r="BH411" s="159">
        <f>IF(N411="sníž. přenesená",J411,0)</f>
        <v>0</v>
      </c>
      <c r="BI411" s="159">
        <f>IF(N411="nulová",J411,0)</f>
        <v>0</v>
      </c>
      <c r="BJ411" s="17" t="s">
        <v>81</v>
      </c>
      <c r="BK411" s="159">
        <f>ROUND(I411*H411,2)</f>
        <v>0</v>
      </c>
      <c r="BL411" s="17" t="s">
        <v>284</v>
      </c>
      <c r="BM411" s="158" t="s">
        <v>426</v>
      </c>
    </row>
    <row r="412" spans="2:65" s="12" customFormat="1">
      <c r="B412" s="160"/>
      <c r="D412" s="161" t="s">
        <v>131</v>
      </c>
      <c r="E412" s="162" t="s">
        <v>1</v>
      </c>
      <c r="F412" s="163" t="s">
        <v>427</v>
      </c>
      <c r="H412" s="162" t="s">
        <v>1</v>
      </c>
      <c r="I412" s="164"/>
      <c r="L412" s="160"/>
      <c r="M412" s="165"/>
      <c r="T412" s="166"/>
      <c r="AT412" s="162" t="s">
        <v>131</v>
      </c>
      <c r="AU412" s="162" t="s">
        <v>83</v>
      </c>
      <c r="AV412" s="12" t="s">
        <v>81</v>
      </c>
      <c r="AW412" s="12" t="s">
        <v>30</v>
      </c>
      <c r="AX412" s="12" t="s">
        <v>73</v>
      </c>
      <c r="AY412" s="162" t="s">
        <v>122</v>
      </c>
    </row>
    <row r="413" spans="2:65" s="12" customFormat="1">
      <c r="B413" s="160"/>
      <c r="D413" s="161" t="s">
        <v>131</v>
      </c>
      <c r="E413" s="162" t="s">
        <v>1</v>
      </c>
      <c r="F413" s="163" t="s">
        <v>428</v>
      </c>
      <c r="H413" s="162" t="s">
        <v>1</v>
      </c>
      <c r="I413" s="164"/>
      <c r="L413" s="160"/>
      <c r="M413" s="165"/>
      <c r="T413" s="166"/>
      <c r="AT413" s="162" t="s">
        <v>131</v>
      </c>
      <c r="AU413" s="162" t="s">
        <v>83</v>
      </c>
      <c r="AV413" s="12" t="s">
        <v>81</v>
      </c>
      <c r="AW413" s="12" t="s">
        <v>30</v>
      </c>
      <c r="AX413" s="12" t="s">
        <v>73</v>
      </c>
      <c r="AY413" s="162" t="s">
        <v>122</v>
      </c>
    </row>
    <row r="414" spans="2:65" s="12" customFormat="1">
      <c r="B414" s="160"/>
      <c r="D414" s="161" t="s">
        <v>131</v>
      </c>
      <c r="E414" s="162" t="s">
        <v>1</v>
      </c>
      <c r="F414" s="163" t="s">
        <v>429</v>
      </c>
      <c r="H414" s="162" t="s">
        <v>1</v>
      </c>
      <c r="I414" s="164"/>
      <c r="L414" s="160"/>
      <c r="M414" s="165"/>
      <c r="T414" s="166"/>
      <c r="AT414" s="162" t="s">
        <v>131</v>
      </c>
      <c r="AU414" s="162" t="s">
        <v>83</v>
      </c>
      <c r="AV414" s="12" t="s">
        <v>81</v>
      </c>
      <c r="AW414" s="12" t="s">
        <v>30</v>
      </c>
      <c r="AX414" s="12" t="s">
        <v>73</v>
      </c>
      <c r="AY414" s="162" t="s">
        <v>122</v>
      </c>
    </row>
    <row r="415" spans="2:65" s="13" customFormat="1">
      <c r="B415" s="167"/>
      <c r="D415" s="161" t="s">
        <v>131</v>
      </c>
      <c r="E415" s="168" t="s">
        <v>1</v>
      </c>
      <c r="F415" s="169" t="s">
        <v>430</v>
      </c>
      <c r="H415" s="170">
        <v>2.84</v>
      </c>
      <c r="I415" s="171"/>
      <c r="L415" s="167"/>
      <c r="M415" s="172"/>
      <c r="T415" s="173"/>
      <c r="AT415" s="168" t="s">
        <v>131</v>
      </c>
      <c r="AU415" s="168" t="s">
        <v>83</v>
      </c>
      <c r="AV415" s="13" t="s">
        <v>83</v>
      </c>
      <c r="AW415" s="13" t="s">
        <v>30</v>
      </c>
      <c r="AX415" s="13" t="s">
        <v>73</v>
      </c>
      <c r="AY415" s="168" t="s">
        <v>122</v>
      </c>
    </row>
    <row r="416" spans="2:65" s="15" customFormat="1">
      <c r="B416" s="181"/>
      <c r="D416" s="161" t="s">
        <v>131</v>
      </c>
      <c r="E416" s="182" t="s">
        <v>1</v>
      </c>
      <c r="F416" s="183" t="s">
        <v>195</v>
      </c>
      <c r="H416" s="184">
        <v>2.84</v>
      </c>
      <c r="I416" s="185"/>
      <c r="L416" s="181"/>
      <c r="M416" s="186"/>
      <c r="T416" s="187"/>
      <c r="AT416" s="182" t="s">
        <v>131</v>
      </c>
      <c r="AU416" s="182" t="s">
        <v>83</v>
      </c>
      <c r="AV416" s="15" t="s">
        <v>129</v>
      </c>
      <c r="AW416" s="15" t="s">
        <v>30</v>
      </c>
      <c r="AX416" s="15" t="s">
        <v>81</v>
      </c>
      <c r="AY416" s="182" t="s">
        <v>122</v>
      </c>
    </row>
    <row r="417" spans="2:65" s="1" customFormat="1" ht="21.75" customHeight="1">
      <c r="B417" s="145"/>
      <c r="C417" s="146" t="s">
        <v>431</v>
      </c>
      <c r="D417" s="146" t="s">
        <v>125</v>
      </c>
      <c r="E417" s="147" t="s">
        <v>432</v>
      </c>
      <c r="F417" s="148" t="s">
        <v>433</v>
      </c>
      <c r="G417" s="149" t="s">
        <v>204</v>
      </c>
      <c r="H417" s="150">
        <v>74.73</v>
      </c>
      <c r="I417" s="151"/>
      <c r="J417" s="152">
        <f>ROUND(I417*H417,2)</f>
        <v>0</v>
      </c>
      <c r="K417" s="153"/>
      <c r="L417" s="32"/>
      <c r="M417" s="154" t="s">
        <v>1</v>
      </c>
      <c r="N417" s="155" t="s">
        <v>38</v>
      </c>
      <c r="P417" s="156">
        <f>O417*H417</f>
        <v>0</v>
      </c>
      <c r="Q417" s="156">
        <v>2.6900000000000001E-3</v>
      </c>
      <c r="R417" s="156">
        <f>Q417*H417</f>
        <v>0.20102370000000003</v>
      </c>
      <c r="S417" s="156">
        <v>0</v>
      </c>
      <c r="T417" s="157">
        <f>S417*H417</f>
        <v>0</v>
      </c>
      <c r="AR417" s="158" t="s">
        <v>284</v>
      </c>
      <c r="AT417" s="158" t="s">
        <v>125</v>
      </c>
      <c r="AU417" s="158" t="s">
        <v>83</v>
      </c>
      <c r="AY417" s="17" t="s">
        <v>122</v>
      </c>
      <c r="BE417" s="159">
        <f>IF(N417="základní",J417,0)</f>
        <v>0</v>
      </c>
      <c r="BF417" s="159">
        <f>IF(N417="snížená",J417,0)</f>
        <v>0</v>
      </c>
      <c r="BG417" s="159">
        <f>IF(N417="zákl. přenesená",J417,0)</f>
        <v>0</v>
      </c>
      <c r="BH417" s="159">
        <f>IF(N417="sníž. přenesená",J417,0)</f>
        <v>0</v>
      </c>
      <c r="BI417" s="159">
        <f>IF(N417="nulová",J417,0)</f>
        <v>0</v>
      </c>
      <c r="BJ417" s="17" t="s">
        <v>81</v>
      </c>
      <c r="BK417" s="159">
        <f>ROUND(I417*H417,2)</f>
        <v>0</v>
      </c>
      <c r="BL417" s="17" t="s">
        <v>284</v>
      </c>
      <c r="BM417" s="158" t="s">
        <v>434</v>
      </c>
    </row>
    <row r="418" spans="2:65" s="12" customFormat="1">
      <c r="B418" s="160"/>
      <c r="D418" s="161" t="s">
        <v>131</v>
      </c>
      <c r="E418" s="162" t="s">
        <v>1</v>
      </c>
      <c r="F418" s="163" t="s">
        <v>435</v>
      </c>
      <c r="H418" s="162" t="s">
        <v>1</v>
      </c>
      <c r="I418" s="164"/>
      <c r="L418" s="160"/>
      <c r="M418" s="165"/>
      <c r="T418" s="166"/>
      <c r="AT418" s="162" t="s">
        <v>131</v>
      </c>
      <c r="AU418" s="162" t="s">
        <v>83</v>
      </c>
      <c r="AV418" s="12" t="s">
        <v>81</v>
      </c>
      <c r="AW418" s="12" t="s">
        <v>30</v>
      </c>
      <c r="AX418" s="12" t="s">
        <v>73</v>
      </c>
      <c r="AY418" s="162" t="s">
        <v>122</v>
      </c>
    </row>
    <row r="419" spans="2:65" s="12" customFormat="1">
      <c r="B419" s="160"/>
      <c r="D419" s="161" t="s">
        <v>131</v>
      </c>
      <c r="E419" s="162" t="s">
        <v>1</v>
      </c>
      <c r="F419" s="163" t="s">
        <v>436</v>
      </c>
      <c r="H419" s="162" t="s">
        <v>1</v>
      </c>
      <c r="I419" s="164"/>
      <c r="L419" s="160"/>
      <c r="M419" s="165"/>
      <c r="T419" s="166"/>
      <c r="AT419" s="162" t="s">
        <v>131</v>
      </c>
      <c r="AU419" s="162" t="s">
        <v>83</v>
      </c>
      <c r="AV419" s="12" t="s">
        <v>81</v>
      </c>
      <c r="AW419" s="12" t="s">
        <v>30</v>
      </c>
      <c r="AX419" s="12" t="s">
        <v>73</v>
      </c>
      <c r="AY419" s="162" t="s">
        <v>122</v>
      </c>
    </row>
    <row r="420" spans="2:65" s="12" customFormat="1">
      <c r="B420" s="160"/>
      <c r="D420" s="161" t="s">
        <v>131</v>
      </c>
      <c r="E420" s="162" t="s">
        <v>1</v>
      </c>
      <c r="F420" s="163" t="s">
        <v>437</v>
      </c>
      <c r="H420" s="162" t="s">
        <v>1</v>
      </c>
      <c r="I420" s="164"/>
      <c r="L420" s="160"/>
      <c r="M420" s="165"/>
      <c r="T420" s="166"/>
      <c r="AT420" s="162" t="s">
        <v>131</v>
      </c>
      <c r="AU420" s="162" t="s">
        <v>83</v>
      </c>
      <c r="AV420" s="12" t="s">
        <v>81</v>
      </c>
      <c r="AW420" s="12" t="s">
        <v>30</v>
      </c>
      <c r="AX420" s="12" t="s">
        <v>73</v>
      </c>
      <c r="AY420" s="162" t="s">
        <v>122</v>
      </c>
    </row>
    <row r="421" spans="2:65" s="13" customFormat="1">
      <c r="B421" s="167"/>
      <c r="D421" s="161" t="s">
        <v>131</v>
      </c>
      <c r="E421" s="168" t="s">
        <v>1</v>
      </c>
      <c r="F421" s="169" t="s">
        <v>438</v>
      </c>
      <c r="H421" s="170">
        <v>46.99</v>
      </c>
      <c r="I421" s="171"/>
      <c r="L421" s="167"/>
      <c r="M421" s="172"/>
      <c r="T421" s="173"/>
      <c r="AT421" s="168" t="s">
        <v>131</v>
      </c>
      <c r="AU421" s="168" t="s">
        <v>83</v>
      </c>
      <c r="AV421" s="13" t="s">
        <v>83</v>
      </c>
      <c r="AW421" s="13" t="s">
        <v>30</v>
      </c>
      <c r="AX421" s="13" t="s">
        <v>73</v>
      </c>
      <c r="AY421" s="168" t="s">
        <v>122</v>
      </c>
    </row>
    <row r="422" spans="2:65" s="12" customFormat="1">
      <c r="B422" s="160"/>
      <c r="D422" s="161" t="s">
        <v>131</v>
      </c>
      <c r="E422" s="162" t="s">
        <v>1</v>
      </c>
      <c r="F422" s="163" t="s">
        <v>439</v>
      </c>
      <c r="H422" s="162" t="s">
        <v>1</v>
      </c>
      <c r="I422" s="164"/>
      <c r="L422" s="160"/>
      <c r="M422" s="165"/>
      <c r="T422" s="166"/>
      <c r="AT422" s="162" t="s">
        <v>131</v>
      </c>
      <c r="AU422" s="162" t="s">
        <v>83</v>
      </c>
      <c r="AV422" s="12" t="s">
        <v>81</v>
      </c>
      <c r="AW422" s="12" t="s">
        <v>30</v>
      </c>
      <c r="AX422" s="12" t="s">
        <v>73</v>
      </c>
      <c r="AY422" s="162" t="s">
        <v>122</v>
      </c>
    </row>
    <row r="423" spans="2:65" s="12" customFormat="1">
      <c r="B423" s="160"/>
      <c r="D423" s="161" t="s">
        <v>131</v>
      </c>
      <c r="E423" s="162" t="s">
        <v>1</v>
      </c>
      <c r="F423" s="163" t="s">
        <v>440</v>
      </c>
      <c r="H423" s="162" t="s">
        <v>1</v>
      </c>
      <c r="I423" s="164"/>
      <c r="L423" s="160"/>
      <c r="M423" s="165"/>
      <c r="T423" s="166"/>
      <c r="AT423" s="162" t="s">
        <v>131</v>
      </c>
      <c r="AU423" s="162" t="s">
        <v>83</v>
      </c>
      <c r="AV423" s="12" t="s">
        <v>81</v>
      </c>
      <c r="AW423" s="12" t="s">
        <v>30</v>
      </c>
      <c r="AX423" s="12" t="s">
        <v>73</v>
      </c>
      <c r="AY423" s="162" t="s">
        <v>122</v>
      </c>
    </row>
    <row r="424" spans="2:65" s="12" customFormat="1">
      <c r="B424" s="160"/>
      <c r="D424" s="161" t="s">
        <v>131</v>
      </c>
      <c r="E424" s="162" t="s">
        <v>1</v>
      </c>
      <c r="F424" s="163" t="s">
        <v>441</v>
      </c>
      <c r="H424" s="162" t="s">
        <v>1</v>
      </c>
      <c r="I424" s="164"/>
      <c r="L424" s="160"/>
      <c r="M424" s="165"/>
      <c r="T424" s="166"/>
      <c r="AT424" s="162" t="s">
        <v>131</v>
      </c>
      <c r="AU424" s="162" t="s">
        <v>83</v>
      </c>
      <c r="AV424" s="12" t="s">
        <v>81</v>
      </c>
      <c r="AW424" s="12" t="s">
        <v>30</v>
      </c>
      <c r="AX424" s="12" t="s">
        <v>73</v>
      </c>
      <c r="AY424" s="162" t="s">
        <v>122</v>
      </c>
    </row>
    <row r="425" spans="2:65" s="13" customFormat="1">
      <c r="B425" s="167"/>
      <c r="D425" s="161" t="s">
        <v>131</v>
      </c>
      <c r="E425" s="168" t="s">
        <v>1</v>
      </c>
      <c r="F425" s="169" t="s">
        <v>442</v>
      </c>
      <c r="H425" s="170">
        <v>1.08</v>
      </c>
      <c r="I425" s="171"/>
      <c r="L425" s="167"/>
      <c r="M425" s="172"/>
      <c r="T425" s="173"/>
      <c r="AT425" s="168" t="s">
        <v>131</v>
      </c>
      <c r="AU425" s="168" t="s">
        <v>83</v>
      </c>
      <c r="AV425" s="13" t="s">
        <v>83</v>
      </c>
      <c r="AW425" s="13" t="s">
        <v>30</v>
      </c>
      <c r="AX425" s="13" t="s">
        <v>73</v>
      </c>
      <c r="AY425" s="168" t="s">
        <v>122</v>
      </c>
    </row>
    <row r="426" spans="2:65" s="12" customFormat="1">
      <c r="B426" s="160"/>
      <c r="D426" s="161" t="s">
        <v>131</v>
      </c>
      <c r="E426" s="162" t="s">
        <v>1</v>
      </c>
      <c r="F426" s="163" t="s">
        <v>443</v>
      </c>
      <c r="H426" s="162" t="s">
        <v>1</v>
      </c>
      <c r="I426" s="164"/>
      <c r="L426" s="160"/>
      <c r="M426" s="165"/>
      <c r="T426" s="166"/>
      <c r="AT426" s="162" t="s">
        <v>131</v>
      </c>
      <c r="AU426" s="162" t="s">
        <v>83</v>
      </c>
      <c r="AV426" s="12" t="s">
        <v>81</v>
      </c>
      <c r="AW426" s="12" t="s">
        <v>30</v>
      </c>
      <c r="AX426" s="12" t="s">
        <v>73</v>
      </c>
      <c r="AY426" s="162" t="s">
        <v>122</v>
      </c>
    </row>
    <row r="427" spans="2:65" s="12" customFormat="1">
      <c r="B427" s="160"/>
      <c r="D427" s="161" t="s">
        <v>131</v>
      </c>
      <c r="E427" s="162" t="s">
        <v>1</v>
      </c>
      <c r="F427" s="163" t="s">
        <v>444</v>
      </c>
      <c r="H427" s="162" t="s">
        <v>1</v>
      </c>
      <c r="I427" s="164"/>
      <c r="L427" s="160"/>
      <c r="M427" s="165"/>
      <c r="T427" s="166"/>
      <c r="AT427" s="162" t="s">
        <v>131</v>
      </c>
      <c r="AU427" s="162" t="s">
        <v>83</v>
      </c>
      <c r="AV427" s="12" t="s">
        <v>81</v>
      </c>
      <c r="AW427" s="12" t="s">
        <v>30</v>
      </c>
      <c r="AX427" s="12" t="s">
        <v>73</v>
      </c>
      <c r="AY427" s="162" t="s">
        <v>122</v>
      </c>
    </row>
    <row r="428" spans="2:65" s="12" customFormat="1">
      <c r="B428" s="160"/>
      <c r="D428" s="161" t="s">
        <v>131</v>
      </c>
      <c r="E428" s="162" t="s">
        <v>1</v>
      </c>
      <c r="F428" s="163" t="s">
        <v>445</v>
      </c>
      <c r="H428" s="162" t="s">
        <v>1</v>
      </c>
      <c r="I428" s="164"/>
      <c r="L428" s="160"/>
      <c r="M428" s="165"/>
      <c r="T428" s="166"/>
      <c r="AT428" s="162" t="s">
        <v>131</v>
      </c>
      <c r="AU428" s="162" t="s">
        <v>83</v>
      </c>
      <c r="AV428" s="12" t="s">
        <v>81</v>
      </c>
      <c r="AW428" s="12" t="s">
        <v>30</v>
      </c>
      <c r="AX428" s="12" t="s">
        <v>73</v>
      </c>
      <c r="AY428" s="162" t="s">
        <v>122</v>
      </c>
    </row>
    <row r="429" spans="2:65" s="13" customFormat="1">
      <c r="B429" s="167"/>
      <c r="D429" s="161" t="s">
        <v>131</v>
      </c>
      <c r="E429" s="168" t="s">
        <v>1</v>
      </c>
      <c r="F429" s="169" t="s">
        <v>446</v>
      </c>
      <c r="H429" s="170">
        <v>2.34</v>
      </c>
      <c r="I429" s="171"/>
      <c r="L429" s="167"/>
      <c r="M429" s="172"/>
      <c r="T429" s="173"/>
      <c r="AT429" s="168" t="s">
        <v>131</v>
      </c>
      <c r="AU429" s="168" t="s">
        <v>83</v>
      </c>
      <c r="AV429" s="13" t="s">
        <v>83</v>
      </c>
      <c r="AW429" s="13" t="s">
        <v>30</v>
      </c>
      <c r="AX429" s="13" t="s">
        <v>73</v>
      </c>
      <c r="AY429" s="168" t="s">
        <v>122</v>
      </c>
    </row>
    <row r="430" spans="2:65" s="12" customFormat="1">
      <c r="B430" s="160"/>
      <c r="D430" s="161" t="s">
        <v>131</v>
      </c>
      <c r="E430" s="162" t="s">
        <v>1</v>
      </c>
      <c r="F430" s="163" t="s">
        <v>447</v>
      </c>
      <c r="H430" s="162" t="s">
        <v>1</v>
      </c>
      <c r="I430" s="164"/>
      <c r="L430" s="160"/>
      <c r="M430" s="165"/>
      <c r="T430" s="166"/>
      <c r="AT430" s="162" t="s">
        <v>131</v>
      </c>
      <c r="AU430" s="162" t="s">
        <v>83</v>
      </c>
      <c r="AV430" s="12" t="s">
        <v>81</v>
      </c>
      <c r="AW430" s="12" t="s">
        <v>30</v>
      </c>
      <c r="AX430" s="12" t="s">
        <v>73</v>
      </c>
      <c r="AY430" s="162" t="s">
        <v>122</v>
      </c>
    </row>
    <row r="431" spans="2:65" s="12" customFormat="1">
      <c r="B431" s="160"/>
      <c r="D431" s="161" t="s">
        <v>131</v>
      </c>
      <c r="E431" s="162" t="s">
        <v>1</v>
      </c>
      <c r="F431" s="163" t="s">
        <v>448</v>
      </c>
      <c r="H431" s="162" t="s">
        <v>1</v>
      </c>
      <c r="I431" s="164"/>
      <c r="L431" s="160"/>
      <c r="M431" s="165"/>
      <c r="T431" s="166"/>
      <c r="AT431" s="162" t="s">
        <v>131</v>
      </c>
      <c r="AU431" s="162" t="s">
        <v>83</v>
      </c>
      <c r="AV431" s="12" t="s">
        <v>81</v>
      </c>
      <c r="AW431" s="12" t="s">
        <v>30</v>
      </c>
      <c r="AX431" s="12" t="s">
        <v>73</v>
      </c>
      <c r="AY431" s="162" t="s">
        <v>122</v>
      </c>
    </row>
    <row r="432" spans="2:65" s="12" customFormat="1">
      <c r="B432" s="160"/>
      <c r="D432" s="161" t="s">
        <v>131</v>
      </c>
      <c r="E432" s="162" t="s">
        <v>1</v>
      </c>
      <c r="F432" s="163" t="s">
        <v>449</v>
      </c>
      <c r="H432" s="162" t="s">
        <v>1</v>
      </c>
      <c r="I432" s="164"/>
      <c r="L432" s="160"/>
      <c r="M432" s="165"/>
      <c r="T432" s="166"/>
      <c r="AT432" s="162" t="s">
        <v>131</v>
      </c>
      <c r="AU432" s="162" t="s">
        <v>83</v>
      </c>
      <c r="AV432" s="12" t="s">
        <v>81</v>
      </c>
      <c r="AW432" s="12" t="s">
        <v>30</v>
      </c>
      <c r="AX432" s="12" t="s">
        <v>73</v>
      </c>
      <c r="AY432" s="162" t="s">
        <v>122</v>
      </c>
    </row>
    <row r="433" spans="2:65" s="13" customFormat="1">
      <c r="B433" s="167"/>
      <c r="D433" s="161" t="s">
        <v>131</v>
      </c>
      <c r="E433" s="168" t="s">
        <v>1</v>
      </c>
      <c r="F433" s="169" t="s">
        <v>450</v>
      </c>
      <c r="H433" s="170">
        <v>18.399999999999999</v>
      </c>
      <c r="I433" s="171"/>
      <c r="L433" s="167"/>
      <c r="M433" s="172"/>
      <c r="T433" s="173"/>
      <c r="AT433" s="168" t="s">
        <v>131</v>
      </c>
      <c r="AU433" s="168" t="s">
        <v>83</v>
      </c>
      <c r="AV433" s="13" t="s">
        <v>83</v>
      </c>
      <c r="AW433" s="13" t="s">
        <v>30</v>
      </c>
      <c r="AX433" s="13" t="s">
        <v>73</v>
      </c>
      <c r="AY433" s="168" t="s">
        <v>122</v>
      </c>
    </row>
    <row r="434" spans="2:65" s="12" customFormat="1">
      <c r="B434" s="160"/>
      <c r="D434" s="161" t="s">
        <v>131</v>
      </c>
      <c r="E434" s="162" t="s">
        <v>1</v>
      </c>
      <c r="F434" s="163" t="s">
        <v>451</v>
      </c>
      <c r="H434" s="162" t="s">
        <v>1</v>
      </c>
      <c r="I434" s="164"/>
      <c r="L434" s="160"/>
      <c r="M434" s="165"/>
      <c r="T434" s="166"/>
      <c r="AT434" s="162" t="s">
        <v>131</v>
      </c>
      <c r="AU434" s="162" t="s">
        <v>83</v>
      </c>
      <c r="AV434" s="12" t="s">
        <v>81</v>
      </c>
      <c r="AW434" s="12" t="s">
        <v>30</v>
      </c>
      <c r="AX434" s="12" t="s">
        <v>73</v>
      </c>
      <c r="AY434" s="162" t="s">
        <v>122</v>
      </c>
    </row>
    <row r="435" spans="2:65" s="12" customFormat="1">
      <c r="B435" s="160"/>
      <c r="D435" s="161" t="s">
        <v>131</v>
      </c>
      <c r="E435" s="162" t="s">
        <v>1</v>
      </c>
      <c r="F435" s="163" t="s">
        <v>452</v>
      </c>
      <c r="H435" s="162" t="s">
        <v>1</v>
      </c>
      <c r="I435" s="164"/>
      <c r="L435" s="160"/>
      <c r="M435" s="165"/>
      <c r="T435" s="166"/>
      <c r="AT435" s="162" t="s">
        <v>131</v>
      </c>
      <c r="AU435" s="162" t="s">
        <v>83</v>
      </c>
      <c r="AV435" s="12" t="s">
        <v>81</v>
      </c>
      <c r="AW435" s="12" t="s">
        <v>30</v>
      </c>
      <c r="AX435" s="12" t="s">
        <v>73</v>
      </c>
      <c r="AY435" s="162" t="s">
        <v>122</v>
      </c>
    </row>
    <row r="436" spans="2:65" s="12" customFormat="1">
      <c r="B436" s="160"/>
      <c r="D436" s="161" t="s">
        <v>131</v>
      </c>
      <c r="E436" s="162" t="s">
        <v>1</v>
      </c>
      <c r="F436" s="163" t="s">
        <v>453</v>
      </c>
      <c r="H436" s="162" t="s">
        <v>1</v>
      </c>
      <c r="I436" s="164"/>
      <c r="L436" s="160"/>
      <c r="M436" s="165"/>
      <c r="T436" s="166"/>
      <c r="AT436" s="162" t="s">
        <v>131</v>
      </c>
      <c r="AU436" s="162" t="s">
        <v>83</v>
      </c>
      <c r="AV436" s="12" t="s">
        <v>81</v>
      </c>
      <c r="AW436" s="12" t="s">
        <v>30</v>
      </c>
      <c r="AX436" s="12" t="s">
        <v>73</v>
      </c>
      <c r="AY436" s="162" t="s">
        <v>122</v>
      </c>
    </row>
    <row r="437" spans="2:65" s="13" customFormat="1">
      <c r="B437" s="167"/>
      <c r="D437" s="161" t="s">
        <v>131</v>
      </c>
      <c r="E437" s="168" t="s">
        <v>1</v>
      </c>
      <c r="F437" s="169" t="s">
        <v>454</v>
      </c>
      <c r="H437" s="170">
        <v>1.72</v>
      </c>
      <c r="I437" s="171"/>
      <c r="L437" s="167"/>
      <c r="M437" s="172"/>
      <c r="T437" s="173"/>
      <c r="AT437" s="168" t="s">
        <v>131</v>
      </c>
      <c r="AU437" s="168" t="s">
        <v>83</v>
      </c>
      <c r="AV437" s="13" t="s">
        <v>83</v>
      </c>
      <c r="AW437" s="13" t="s">
        <v>30</v>
      </c>
      <c r="AX437" s="13" t="s">
        <v>73</v>
      </c>
      <c r="AY437" s="168" t="s">
        <v>122</v>
      </c>
    </row>
    <row r="438" spans="2:65" s="12" customFormat="1">
      <c r="B438" s="160"/>
      <c r="D438" s="161" t="s">
        <v>131</v>
      </c>
      <c r="E438" s="162" t="s">
        <v>1</v>
      </c>
      <c r="F438" s="163" t="s">
        <v>455</v>
      </c>
      <c r="H438" s="162" t="s">
        <v>1</v>
      </c>
      <c r="I438" s="164"/>
      <c r="L438" s="160"/>
      <c r="M438" s="165"/>
      <c r="T438" s="166"/>
      <c r="AT438" s="162" t="s">
        <v>131</v>
      </c>
      <c r="AU438" s="162" t="s">
        <v>83</v>
      </c>
      <c r="AV438" s="12" t="s">
        <v>81</v>
      </c>
      <c r="AW438" s="12" t="s">
        <v>30</v>
      </c>
      <c r="AX438" s="12" t="s">
        <v>73</v>
      </c>
      <c r="AY438" s="162" t="s">
        <v>122</v>
      </c>
    </row>
    <row r="439" spans="2:65" s="12" customFormat="1">
      <c r="B439" s="160"/>
      <c r="D439" s="161" t="s">
        <v>131</v>
      </c>
      <c r="E439" s="162" t="s">
        <v>1</v>
      </c>
      <c r="F439" s="163" t="s">
        <v>456</v>
      </c>
      <c r="H439" s="162" t="s">
        <v>1</v>
      </c>
      <c r="I439" s="164"/>
      <c r="L439" s="160"/>
      <c r="M439" s="165"/>
      <c r="T439" s="166"/>
      <c r="AT439" s="162" t="s">
        <v>131</v>
      </c>
      <c r="AU439" s="162" t="s">
        <v>83</v>
      </c>
      <c r="AV439" s="12" t="s">
        <v>81</v>
      </c>
      <c r="AW439" s="12" t="s">
        <v>30</v>
      </c>
      <c r="AX439" s="12" t="s">
        <v>73</v>
      </c>
      <c r="AY439" s="162" t="s">
        <v>122</v>
      </c>
    </row>
    <row r="440" spans="2:65" s="12" customFormat="1">
      <c r="B440" s="160"/>
      <c r="D440" s="161" t="s">
        <v>131</v>
      </c>
      <c r="E440" s="162" t="s">
        <v>1</v>
      </c>
      <c r="F440" s="163" t="s">
        <v>457</v>
      </c>
      <c r="H440" s="162" t="s">
        <v>1</v>
      </c>
      <c r="I440" s="164"/>
      <c r="L440" s="160"/>
      <c r="M440" s="165"/>
      <c r="T440" s="166"/>
      <c r="AT440" s="162" t="s">
        <v>131</v>
      </c>
      <c r="AU440" s="162" t="s">
        <v>83</v>
      </c>
      <c r="AV440" s="12" t="s">
        <v>81</v>
      </c>
      <c r="AW440" s="12" t="s">
        <v>30</v>
      </c>
      <c r="AX440" s="12" t="s">
        <v>73</v>
      </c>
      <c r="AY440" s="162" t="s">
        <v>122</v>
      </c>
    </row>
    <row r="441" spans="2:65" s="13" customFormat="1">
      <c r="B441" s="167"/>
      <c r="D441" s="161" t="s">
        <v>131</v>
      </c>
      <c r="E441" s="168" t="s">
        <v>1</v>
      </c>
      <c r="F441" s="169" t="s">
        <v>458</v>
      </c>
      <c r="H441" s="170">
        <v>4.2</v>
      </c>
      <c r="I441" s="171"/>
      <c r="L441" s="167"/>
      <c r="M441" s="172"/>
      <c r="T441" s="173"/>
      <c r="AT441" s="168" t="s">
        <v>131</v>
      </c>
      <c r="AU441" s="168" t="s">
        <v>83</v>
      </c>
      <c r="AV441" s="13" t="s">
        <v>83</v>
      </c>
      <c r="AW441" s="13" t="s">
        <v>30</v>
      </c>
      <c r="AX441" s="13" t="s">
        <v>73</v>
      </c>
      <c r="AY441" s="168" t="s">
        <v>122</v>
      </c>
    </row>
    <row r="442" spans="2:65" s="15" customFormat="1">
      <c r="B442" s="181"/>
      <c r="D442" s="161" t="s">
        <v>131</v>
      </c>
      <c r="E442" s="182" t="s">
        <v>1</v>
      </c>
      <c r="F442" s="183" t="s">
        <v>195</v>
      </c>
      <c r="H442" s="184">
        <v>74.73</v>
      </c>
      <c r="I442" s="185"/>
      <c r="L442" s="181"/>
      <c r="M442" s="186"/>
      <c r="T442" s="187"/>
      <c r="AT442" s="182" t="s">
        <v>131</v>
      </c>
      <c r="AU442" s="182" t="s">
        <v>83</v>
      </c>
      <c r="AV442" s="15" t="s">
        <v>129</v>
      </c>
      <c r="AW442" s="15" t="s">
        <v>30</v>
      </c>
      <c r="AX442" s="15" t="s">
        <v>81</v>
      </c>
      <c r="AY442" s="182" t="s">
        <v>122</v>
      </c>
    </row>
    <row r="443" spans="2:65" s="1" customFormat="1" ht="21.75" customHeight="1">
      <c r="B443" s="145"/>
      <c r="C443" s="146" t="s">
        <v>459</v>
      </c>
      <c r="D443" s="146" t="s">
        <v>125</v>
      </c>
      <c r="E443" s="147" t="s">
        <v>460</v>
      </c>
      <c r="F443" s="148" t="s">
        <v>461</v>
      </c>
      <c r="G443" s="149" t="s">
        <v>462</v>
      </c>
      <c r="H443" s="150">
        <v>188</v>
      </c>
      <c r="I443" s="151"/>
      <c r="J443" s="152">
        <f>ROUND(I443*H443,2)</f>
        <v>0</v>
      </c>
      <c r="K443" s="153"/>
      <c r="L443" s="32"/>
      <c r="M443" s="154" t="s">
        <v>1</v>
      </c>
      <c r="N443" s="155" t="s">
        <v>38</v>
      </c>
      <c r="P443" s="156">
        <f>O443*H443</f>
        <v>0</v>
      </c>
      <c r="Q443" s="156">
        <v>0</v>
      </c>
      <c r="R443" s="156">
        <f>Q443*H443</f>
        <v>0</v>
      </c>
      <c r="S443" s="156">
        <v>0</v>
      </c>
      <c r="T443" s="157">
        <f>S443*H443</f>
        <v>0</v>
      </c>
      <c r="AR443" s="158" t="s">
        <v>284</v>
      </c>
      <c r="AT443" s="158" t="s">
        <v>125</v>
      </c>
      <c r="AU443" s="158" t="s">
        <v>83</v>
      </c>
      <c r="AY443" s="17" t="s">
        <v>122</v>
      </c>
      <c r="BE443" s="159">
        <f>IF(N443="základní",J443,0)</f>
        <v>0</v>
      </c>
      <c r="BF443" s="159">
        <f>IF(N443="snížená",J443,0)</f>
        <v>0</v>
      </c>
      <c r="BG443" s="159">
        <f>IF(N443="zákl. přenesená",J443,0)</f>
        <v>0</v>
      </c>
      <c r="BH443" s="159">
        <f>IF(N443="sníž. přenesená",J443,0)</f>
        <v>0</v>
      </c>
      <c r="BI443" s="159">
        <f>IF(N443="nulová",J443,0)</f>
        <v>0</v>
      </c>
      <c r="BJ443" s="17" t="s">
        <v>81</v>
      </c>
      <c r="BK443" s="159">
        <f>ROUND(I443*H443,2)</f>
        <v>0</v>
      </c>
      <c r="BL443" s="17" t="s">
        <v>284</v>
      </c>
      <c r="BM443" s="158" t="s">
        <v>463</v>
      </c>
    </row>
    <row r="444" spans="2:65" s="13" customFormat="1">
      <c r="B444" s="167"/>
      <c r="D444" s="161" t="s">
        <v>131</v>
      </c>
      <c r="E444" s="168" t="s">
        <v>1</v>
      </c>
      <c r="F444" s="169" t="s">
        <v>464</v>
      </c>
      <c r="H444" s="170">
        <v>188</v>
      </c>
      <c r="I444" s="171"/>
      <c r="L444" s="167"/>
      <c r="M444" s="172"/>
      <c r="T444" s="173"/>
      <c r="AT444" s="168" t="s">
        <v>131</v>
      </c>
      <c r="AU444" s="168" t="s">
        <v>83</v>
      </c>
      <c r="AV444" s="13" t="s">
        <v>83</v>
      </c>
      <c r="AW444" s="13" t="s">
        <v>30</v>
      </c>
      <c r="AX444" s="13" t="s">
        <v>73</v>
      </c>
      <c r="AY444" s="168" t="s">
        <v>122</v>
      </c>
    </row>
    <row r="445" spans="2:65" s="15" customFormat="1">
      <c r="B445" s="181"/>
      <c r="D445" s="161" t="s">
        <v>131</v>
      </c>
      <c r="E445" s="182" t="s">
        <v>1</v>
      </c>
      <c r="F445" s="183" t="s">
        <v>195</v>
      </c>
      <c r="H445" s="184">
        <v>188</v>
      </c>
      <c r="I445" s="185"/>
      <c r="L445" s="181"/>
      <c r="M445" s="186"/>
      <c r="T445" s="187"/>
      <c r="AT445" s="182" t="s">
        <v>131</v>
      </c>
      <c r="AU445" s="182" t="s">
        <v>83</v>
      </c>
      <c r="AV445" s="15" t="s">
        <v>129</v>
      </c>
      <c r="AW445" s="15" t="s">
        <v>30</v>
      </c>
      <c r="AX445" s="15" t="s">
        <v>81</v>
      </c>
      <c r="AY445" s="182" t="s">
        <v>122</v>
      </c>
    </row>
    <row r="446" spans="2:65" s="1" customFormat="1" ht="21.75" customHeight="1">
      <c r="B446" s="145"/>
      <c r="C446" s="146" t="s">
        <v>465</v>
      </c>
      <c r="D446" s="146" t="s">
        <v>125</v>
      </c>
      <c r="E446" s="147" t="s">
        <v>466</v>
      </c>
      <c r="F446" s="148" t="s">
        <v>467</v>
      </c>
      <c r="G446" s="149" t="s">
        <v>308</v>
      </c>
      <c r="H446" s="150">
        <v>0.21099999999999999</v>
      </c>
      <c r="I446" s="151"/>
      <c r="J446" s="152">
        <f>ROUND(I446*H446,2)</f>
        <v>0</v>
      </c>
      <c r="K446" s="153"/>
      <c r="L446" s="32"/>
      <c r="M446" s="154" t="s">
        <v>1</v>
      </c>
      <c r="N446" s="155" t="s">
        <v>38</v>
      </c>
      <c r="P446" s="156">
        <f>O446*H446</f>
        <v>0</v>
      </c>
      <c r="Q446" s="156">
        <v>0</v>
      </c>
      <c r="R446" s="156">
        <f>Q446*H446</f>
        <v>0</v>
      </c>
      <c r="S446" s="156">
        <v>0</v>
      </c>
      <c r="T446" s="157">
        <f>S446*H446</f>
        <v>0</v>
      </c>
      <c r="AR446" s="158" t="s">
        <v>284</v>
      </c>
      <c r="AT446" s="158" t="s">
        <v>125</v>
      </c>
      <c r="AU446" s="158" t="s">
        <v>83</v>
      </c>
      <c r="AY446" s="17" t="s">
        <v>122</v>
      </c>
      <c r="BE446" s="159">
        <f>IF(N446="základní",J446,0)</f>
        <v>0</v>
      </c>
      <c r="BF446" s="159">
        <f>IF(N446="snížená",J446,0)</f>
        <v>0</v>
      </c>
      <c r="BG446" s="159">
        <f>IF(N446="zákl. přenesená",J446,0)</f>
        <v>0</v>
      </c>
      <c r="BH446" s="159">
        <f>IF(N446="sníž. přenesená",J446,0)</f>
        <v>0</v>
      </c>
      <c r="BI446" s="159">
        <f>IF(N446="nulová",J446,0)</f>
        <v>0</v>
      </c>
      <c r="BJ446" s="17" t="s">
        <v>81</v>
      </c>
      <c r="BK446" s="159">
        <f>ROUND(I446*H446,2)</f>
        <v>0</v>
      </c>
      <c r="BL446" s="17" t="s">
        <v>284</v>
      </c>
      <c r="BM446" s="158" t="s">
        <v>468</v>
      </c>
    </row>
    <row r="447" spans="2:65" s="11" customFormat="1" ht="22.9" customHeight="1">
      <c r="B447" s="133"/>
      <c r="D447" s="134" t="s">
        <v>72</v>
      </c>
      <c r="E447" s="143" t="s">
        <v>469</v>
      </c>
      <c r="F447" s="143" t="s">
        <v>470</v>
      </c>
      <c r="I447" s="136"/>
      <c r="J447" s="144">
        <f>BK447</f>
        <v>0</v>
      </c>
      <c r="L447" s="133"/>
      <c r="M447" s="138"/>
      <c r="P447" s="139">
        <f>SUM(P448:P580)</f>
        <v>0</v>
      </c>
      <c r="R447" s="139">
        <f>SUM(R448:R580)</f>
        <v>3.5115439999999989</v>
      </c>
      <c r="T447" s="140">
        <f>SUM(T448:T580)</f>
        <v>0.45800000000000002</v>
      </c>
      <c r="AR447" s="134" t="s">
        <v>83</v>
      </c>
      <c r="AT447" s="141" t="s">
        <v>72</v>
      </c>
      <c r="AU447" s="141" t="s">
        <v>81</v>
      </c>
      <c r="AY447" s="134" t="s">
        <v>122</v>
      </c>
      <c r="BK447" s="142">
        <f>SUM(BK448:BK580)</f>
        <v>0</v>
      </c>
    </row>
    <row r="448" spans="2:65" s="1" customFormat="1" ht="21.75" customHeight="1">
      <c r="B448" s="145"/>
      <c r="C448" s="146" t="s">
        <v>471</v>
      </c>
      <c r="D448" s="146" t="s">
        <v>125</v>
      </c>
      <c r="E448" s="147" t="s">
        <v>472</v>
      </c>
      <c r="F448" s="148" t="s">
        <v>473</v>
      </c>
      <c r="G448" s="149" t="s">
        <v>462</v>
      </c>
      <c r="H448" s="150">
        <v>12</v>
      </c>
      <c r="I448" s="151"/>
      <c r="J448" s="152">
        <f>ROUND(I448*H448,2)</f>
        <v>0</v>
      </c>
      <c r="K448" s="153"/>
      <c r="L448" s="32"/>
      <c r="M448" s="154" t="s">
        <v>1</v>
      </c>
      <c r="N448" s="155" t="s">
        <v>38</v>
      </c>
      <c r="P448" s="156">
        <f>O448*H448</f>
        <v>0</v>
      </c>
      <c r="Q448" s="156">
        <v>0</v>
      </c>
      <c r="R448" s="156">
        <f>Q448*H448</f>
        <v>0</v>
      </c>
      <c r="S448" s="156">
        <v>4.0000000000000001E-3</v>
      </c>
      <c r="T448" s="157">
        <f>S448*H448</f>
        <v>4.8000000000000001E-2</v>
      </c>
      <c r="AR448" s="158" t="s">
        <v>284</v>
      </c>
      <c r="AT448" s="158" t="s">
        <v>125</v>
      </c>
      <c r="AU448" s="158" t="s">
        <v>83</v>
      </c>
      <c r="AY448" s="17" t="s">
        <v>122</v>
      </c>
      <c r="BE448" s="159">
        <f>IF(N448="základní",J448,0)</f>
        <v>0</v>
      </c>
      <c r="BF448" s="159">
        <f>IF(N448="snížená",J448,0)</f>
        <v>0</v>
      </c>
      <c r="BG448" s="159">
        <f>IF(N448="zákl. přenesená",J448,0)</f>
        <v>0</v>
      </c>
      <c r="BH448" s="159">
        <f>IF(N448="sníž. přenesená",J448,0)</f>
        <v>0</v>
      </c>
      <c r="BI448" s="159">
        <f>IF(N448="nulová",J448,0)</f>
        <v>0</v>
      </c>
      <c r="BJ448" s="17" t="s">
        <v>81</v>
      </c>
      <c r="BK448" s="159">
        <f>ROUND(I448*H448,2)</f>
        <v>0</v>
      </c>
      <c r="BL448" s="17" t="s">
        <v>284</v>
      </c>
      <c r="BM448" s="158" t="s">
        <v>474</v>
      </c>
    </row>
    <row r="449" spans="2:65" s="13" customFormat="1">
      <c r="B449" s="167"/>
      <c r="D449" s="161" t="s">
        <v>131</v>
      </c>
      <c r="E449" s="168" t="s">
        <v>1</v>
      </c>
      <c r="F449" s="169" t="s">
        <v>263</v>
      </c>
      <c r="H449" s="170">
        <v>12</v>
      </c>
      <c r="I449" s="171"/>
      <c r="L449" s="167"/>
      <c r="M449" s="172"/>
      <c r="T449" s="173"/>
      <c r="AT449" s="168" t="s">
        <v>131</v>
      </c>
      <c r="AU449" s="168" t="s">
        <v>83</v>
      </c>
      <c r="AV449" s="13" t="s">
        <v>83</v>
      </c>
      <c r="AW449" s="13" t="s">
        <v>30</v>
      </c>
      <c r="AX449" s="13" t="s">
        <v>73</v>
      </c>
      <c r="AY449" s="168" t="s">
        <v>122</v>
      </c>
    </row>
    <row r="450" spans="2:65" s="15" customFormat="1">
      <c r="B450" s="181"/>
      <c r="D450" s="161" t="s">
        <v>131</v>
      </c>
      <c r="E450" s="182" t="s">
        <v>1</v>
      </c>
      <c r="F450" s="183" t="s">
        <v>195</v>
      </c>
      <c r="H450" s="184">
        <v>12</v>
      </c>
      <c r="I450" s="185"/>
      <c r="L450" s="181"/>
      <c r="M450" s="186"/>
      <c r="T450" s="187"/>
      <c r="AT450" s="182" t="s">
        <v>131</v>
      </c>
      <c r="AU450" s="182" t="s">
        <v>83</v>
      </c>
      <c r="AV450" s="15" t="s">
        <v>129</v>
      </c>
      <c r="AW450" s="15" t="s">
        <v>30</v>
      </c>
      <c r="AX450" s="15" t="s">
        <v>81</v>
      </c>
      <c r="AY450" s="182" t="s">
        <v>122</v>
      </c>
    </row>
    <row r="451" spans="2:65" s="1" customFormat="1" ht="21.75" customHeight="1">
      <c r="B451" s="145"/>
      <c r="C451" s="146" t="s">
        <v>475</v>
      </c>
      <c r="D451" s="146" t="s">
        <v>125</v>
      </c>
      <c r="E451" s="147" t="s">
        <v>476</v>
      </c>
      <c r="F451" s="148" t="s">
        <v>477</v>
      </c>
      <c r="G451" s="149" t="s">
        <v>462</v>
      </c>
      <c r="H451" s="150">
        <v>82</v>
      </c>
      <c r="I451" s="151"/>
      <c r="J451" s="152">
        <f>ROUND(I451*H451,2)</f>
        <v>0</v>
      </c>
      <c r="K451" s="153"/>
      <c r="L451" s="32"/>
      <c r="M451" s="154" t="s">
        <v>1</v>
      </c>
      <c r="N451" s="155" t="s">
        <v>38</v>
      </c>
      <c r="P451" s="156">
        <f>O451*H451</f>
        <v>0</v>
      </c>
      <c r="Q451" s="156">
        <v>0</v>
      </c>
      <c r="R451" s="156">
        <f>Q451*H451</f>
        <v>0</v>
      </c>
      <c r="S451" s="156">
        <v>5.0000000000000001E-3</v>
      </c>
      <c r="T451" s="157">
        <f>S451*H451</f>
        <v>0.41000000000000003</v>
      </c>
      <c r="AR451" s="158" t="s">
        <v>284</v>
      </c>
      <c r="AT451" s="158" t="s">
        <v>125</v>
      </c>
      <c r="AU451" s="158" t="s">
        <v>83</v>
      </c>
      <c r="AY451" s="17" t="s">
        <v>122</v>
      </c>
      <c r="BE451" s="159">
        <f>IF(N451="základní",J451,0)</f>
        <v>0</v>
      </c>
      <c r="BF451" s="159">
        <f>IF(N451="snížená",J451,0)</f>
        <v>0</v>
      </c>
      <c r="BG451" s="159">
        <f>IF(N451="zákl. přenesená",J451,0)</f>
        <v>0</v>
      </c>
      <c r="BH451" s="159">
        <f>IF(N451="sníž. přenesená",J451,0)</f>
        <v>0</v>
      </c>
      <c r="BI451" s="159">
        <f>IF(N451="nulová",J451,0)</f>
        <v>0</v>
      </c>
      <c r="BJ451" s="17" t="s">
        <v>81</v>
      </c>
      <c r="BK451" s="159">
        <f>ROUND(I451*H451,2)</f>
        <v>0</v>
      </c>
      <c r="BL451" s="17" t="s">
        <v>284</v>
      </c>
      <c r="BM451" s="158" t="s">
        <v>478</v>
      </c>
    </row>
    <row r="452" spans="2:65" s="13" customFormat="1">
      <c r="B452" s="167"/>
      <c r="D452" s="161" t="s">
        <v>131</v>
      </c>
      <c r="E452" s="168" t="s">
        <v>1</v>
      </c>
      <c r="F452" s="169" t="s">
        <v>479</v>
      </c>
      <c r="H452" s="170">
        <v>82</v>
      </c>
      <c r="I452" s="171"/>
      <c r="L452" s="167"/>
      <c r="M452" s="172"/>
      <c r="T452" s="173"/>
      <c r="AT452" s="168" t="s">
        <v>131</v>
      </c>
      <c r="AU452" s="168" t="s">
        <v>83</v>
      </c>
      <c r="AV452" s="13" t="s">
        <v>83</v>
      </c>
      <c r="AW452" s="13" t="s">
        <v>30</v>
      </c>
      <c r="AX452" s="13" t="s">
        <v>73</v>
      </c>
      <c r="AY452" s="168" t="s">
        <v>122</v>
      </c>
    </row>
    <row r="453" spans="2:65" s="15" customFormat="1">
      <c r="B453" s="181"/>
      <c r="D453" s="161" t="s">
        <v>131</v>
      </c>
      <c r="E453" s="182" t="s">
        <v>1</v>
      </c>
      <c r="F453" s="183" t="s">
        <v>195</v>
      </c>
      <c r="H453" s="184">
        <v>82</v>
      </c>
      <c r="I453" s="185"/>
      <c r="L453" s="181"/>
      <c r="M453" s="186"/>
      <c r="T453" s="187"/>
      <c r="AT453" s="182" t="s">
        <v>131</v>
      </c>
      <c r="AU453" s="182" t="s">
        <v>83</v>
      </c>
      <c r="AV453" s="15" t="s">
        <v>129</v>
      </c>
      <c r="AW453" s="15" t="s">
        <v>30</v>
      </c>
      <c r="AX453" s="15" t="s">
        <v>81</v>
      </c>
      <c r="AY453" s="182" t="s">
        <v>122</v>
      </c>
    </row>
    <row r="454" spans="2:65" s="1" customFormat="1" ht="21.75" customHeight="1">
      <c r="B454" s="145"/>
      <c r="C454" s="146" t="s">
        <v>480</v>
      </c>
      <c r="D454" s="146" t="s">
        <v>125</v>
      </c>
      <c r="E454" s="147" t="s">
        <v>481</v>
      </c>
      <c r="F454" s="148" t="s">
        <v>482</v>
      </c>
      <c r="G454" s="149" t="s">
        <v>462</v>
      </c>
      <c r="H454" s="150">
        <v>12</v>
      </c>
      <c r="I454" s="151"/>
      <c r="J454" s="152">
        <f>ROUND(I454*H454,2)</f>
        <v>0</v>
      </c>
      <c r="K454" s="153"/>
      <c r="L454" s="32"/>
      <c r="M454" s="154" t="s">
        <v>1</v>
      </c>
      <c r="N454" s="155" t="s">
        <v>38</v>
      </c>
      <c r="P454" s="156">
        <f>O454*H454</f>
        <v>0</v>
      </c>
      <c r="Q454" s="156">
        <v>0</v>
      </c>
      <c r="R454" s="156">
        <f>Q454*H454</f>
        <v>0</v>
      </c>
      <c r="S454" s="156">
        <v>0</v>
      </c>
      <c r="T454" s="157">
        <f>S454*H454</f>
        <v>0</v>
      </c>
      <c r="AR454" s="158" t="s">
        <v>284</v>
      </c>
      <c r="AT454" s="158" t="s">
        <v>125</v>
      </c>
      <c r="AU454" s="158" t="s">
        <v>83</v>
      </c>
      <c r="AY454" s="17" t="s">
        <v>122</v>
      </c>
      <c r="BE454" s="159">
        <f>IF(N454="základní",J454,0)</f>
        <v>0</v>
      </c>
      <c r="BF454" s="159">
        <f>IF(N454="snížená",J454,0)</f>
        <v>0</v>
      </c>
      <c r="BG454" s="159">
        <f>IF(N454="zákl. přenesená",J454,0)</f>
        <v>0</v>
      </c>
      <c r="BH454" s="159">
        <f>IF(N454="sníž. přenesená",J454,0)</f>
        <v>0</v>
      </c>
      <c r="BI454" s="159">
        <f>IF(N454="nulová",J454,0)</f>
        <v>0</v>
      </c>
      <c r="BJ454" s="17" t="s">
        <v>81</v>
      </c>
      <c r="BK454" s="159">
        <f>ROUND(I454*H454,2)</f>
        <v>0</v>
      </c>
      <c r="BL454" s="17" t="s">
        <v>284</v>
      </c>
      <c r="BM454" s="158" t="s">
        <v>483</v>
      </c>
    </row>
    <row r="455" spans="2:65" s="13" customFormat="1">
      <c r="B455" s="167"/>
      <c r="D455" s="161" t="s">
        <v>131</v>
      </c>
      <c r="E455" s="168" t="s">
        <v>1</v>
      </c>
      <c r="F455" s="169" t="s">
        <v>484</v>
      </c>
      <c r="H455" s="170">
        <v>4</v>
      </c>
      <c r="I455" s="171"/>
      <c r="L455" s="167"/>
      <c r="M455" s="172"/>
      <c r="T455" s="173"/>
      <c r="AT455" s="168" t="s">
        <v>131</v>
      </c>
      <c r="AU455" s="168" t="s">
        <v>83</v>
      </c>
      <c r="AV455" s="13" t="s">
        <v>83</v>
      </c>
      <c r="AW455" s="13" t="s">
        <v>30</v>
      </c>
      <c r="AX455" s="13" t="s">
        <v>73</v>
      </c>
      <c r="AY455" s="168" t="s">
        <v>122</v>
      </c>
    </row>
    <row r="456" spans="2:65" s="13" customFormat="1">
      <c r="B456" s="167"/>
      <c r="D456" s="161" t="s">
        <v>131</v>
      </c>
      <c r="E456" s="168" t="s">
        <v>1</v>
      </c>
      <c r="F456" s="169" t="s">
        <v>485</v>
      </c>
      <c r="H456" s="170">
        <v>2</v>
      </c>
      <c r="I456" s="171"/>
      <c r="L456" s="167"/>
      <c r="M456" s="172"/>
      <c r="T456" s="173"/>
      <c r="AT456" s="168" t="s">
        <v>131</v>
      </c>
      <c r="AU456" s="168" t="s">
        <v>83</v>
      </c>
      <c r="AV456" s="13" t="s">
        <v>83</v>
      </c>
      <c r="AW456" s="13" t="s">
        <v>30</v>
      </c>
      <c r="AX456" s="13" t="s">
        <v>73</v>
      </c>
      <c r="AY456" s="168" t="s">
        <v>122</v>
      </c>
    </row>
    <row r="457" spans="2:65" s="13" customFormat="1">
      <c r="B457" s="167"/>
      <c r="D457" s="161" t="s">
        <v>131</v>
      </c>
      <c r="E457" s="168" t="s">
        <v>1</v>
      </c>
      <c r="F457" s="169" t="s">
        <v>486</v>
      </c>
      <c r="H457" s="170">
        <v>1</v>
      </c>
      <c r="I457" s="171"/>
      <c r="L457" s="167"/>
      <c r="M457" s="172"/>
      <c r="T457" s="173"/>
      <c r="AT457" s="168" t="s">
        <v>131</v>
      </c>
      <c r="AU457" s="168" t="s">
        <v>83</v>
      </c>
      <c r="AV457" s="13" t="s">
        <v>83</v>
      </c>
      <c r="AW457" s="13" t="s">
        <v>30</v>
      </c>
      <c r="AX457" s="13" t="s">
        <v>73</v>
      </c>
      <c r="AY457" s="168" t="s">
        <v>122</v>
      </c>
    </row>
    <row r="458" spans="2:65" s="13" customFormat="1">
      <c r="B458" s="167"/>
      <c r="D458" s="161" t="s">
        <v>131</v>
      </c>
      <c r="E458" s="168" t="s">
        <v>1</v>
      </c>
      <c r="F458" s="169" t="s">
        <v>487</v>
      </c>
      <c r="H458" s="170">
        <v>3</v>
      </c>
      <c r="I458" s="171"/>
      <c r="L458" s="167"/>
      <c r="M458" s="172"/>
      <c r="T458" s="173"/>
      <c r="AT458" s="168" t="s">
        <v>131</v>
      </c>
      <c r="AU458" s="168" t="s">
        <v>83</v>
      </c>
      <c r="AV458" s="13" t="s">
        <v>83</v>
      </c>
      <c r="AW458" s="13" t="s">
        <v>30</v>
      </c>
      <c r="AX458" s="13" t="s">
        <v>73</v>
      </c>
      <c r="AY458" s="168" t="s">
        <v>122</v>
      </c>
    </row>
    <row r="459" spans="2:65" s="13" customFormat="1">
      <c r="B459" s="167"/>
      <c r="D459" s="161" t="s">
        <v>131</v>
      </c>
      <c r="E459" s="168" t="s">
        <v>1</v>
      </c>
      <c r="F459" s="169" t="s">
        <v>488</v>
      </c>
      <c r="H459" s="170">
        <v>2</v>
      </c>
      <c r="I459" s="171"/>
      <c r="L459" s="167"/>
      <c r="M459" s="172"/>
      <c r="T459" s="173"/>
      <c r="AT459" s="168" t="s">
        <v>131</v>
      </c>
      <c r="AU459" s="168" t="s">
        <v>83</v>
      </c>
      <c r="AV459" s="13" t="s">
        <v>83</v>
      </c>
      <c r="AW459" s="13" t="s">
        <v>30</v>
      </c>
      <c r="AX459" s="13" t="s">
        <v>73</v>
      </c>
      <c r="AY459" s="168" t="s">
        <v>122</v>
      </c>
    </row>
    <row r="460" spans="2:65" s="15" customFormat="1">
      <c r="B460" s="181"/>
      <c r="D460" s="161" t="s">
        <v>131</v>
      </c>
      <c r="E460" s="182" t="s">
        <v>1</v>
      </c>
      <c r="F460" s="183" t="s">
        <v>195</v>
      </c>
      <c r="H460" s="184">
        <v>12</v>
      </c>
      <c r="I460" s="185"/>
      <c r="L460" s="181"/>
      <c r="M460" s="186"/>
      <c r="T460" s="187"/>
      <c r="AT460" s="182" t="s">
        <v>131</v>
      </c>
      <c r="AU460" s="182" t="s">
        <v>83</v>
      </c>
      <c r="AV460" s="15" t="s">
        <v>129</v>
      </c>
      <c r="AW460" s="15" t="s">
        <v>30</v>
      </c>
      <c r="AX460" s="15" t="s">
        <v>81</v>
      </c>
      <c r="AY460" s="182" t="s">
        <v>122</v>
      </c>
    </row>
    <row r="461" spans="2:65" s="1" customFormat="1" ht="21.75" customHeight="1">
      <c r="B461" s="145"/>
      <c r="C461" s="146" t="s">
        <v>489</v>
      </c>
      <c r="D461" s="146" t="s">
        <v>125</v>
      </c>
      <c r="E461" s="147" t="s">
        <v>490</v>
      </c>
      <c r="F461" s="148" t="s">
        <v>491</v>
      </c>
      <c r="G461" s="149" t="s">
        <v>462</v>
      </c>
      <c r="H461" s="150">
        <v>82</v>
      </c>
      <c r="I461" s="151"/>
      <c r="J461" s="152">
        <f>ROUND(I461*H461,2)</f>
        <v>0</v>
      </c>
      <c r="K461" s="153"/>
      <c r="L461" s="32"/>
      <c r="M461" s="154" t="s">
        <v>1</v>
      </c>
      <c r="N461" s="155" t="s">
        <v>38</v>
      </c>
      <c r="P461" s="156">
        <f>O461*H461</f>
        <v>0</v>
      </c>
      <c r="Q461" s="156">
        <v>0</v>
      </c>
      <c r="R461" s="156">
        <f>Q461*H461</f>
        <v>0</v>
      </c>
      <c r="S461" s="156">
        <v>0</v>
      </c>
      <c r="T461" s="157">
        <f>S461*H461</f>
        <v>0</v>
      </c>
      <c r="AR461" s="158" t="s">
        <v>284</v>
      </c>
      <c r="AT461" s="158" t="s">
        <v>125</v>
      </c>
      <c r="AU461" s="158" t="s">
        <v>83</v>
      </c>
      <c r="AY461" s="17" t="s">
        <v>122</v>
      </c>
      <c r="BE461" s="159">
        <f>IF(N461="základní",J461,0)</f>
        <v>0</v>
      </c>
      <c r="BF461" s="159">
        <f>IF(N461="snížená",J461,0)</f>
        <v>0</v>
      </c>
      <c r="BG461" s="159">
        <f>IF(N461="zákl. přenesená",J461,0)</f>
        <v>0</v>
      </c>
      <c r="BH461" s="159">
        <f>IF(N461="sníž. přenesená",J461,0)</f>
        <v>0</v>
      </c>
      <c r="BI461" s="159">
        <f>IF(N461="nulová",J461,0)</f>
        <v>0</v>
      </c>
      <c r="BJ461" s="17" t="s">
        <v>81</v>
      </c>
      <c r="BK461" s="159">
        <f>ROUND(I461*H461,2)</f>
        <v>0</v>
      </c>
      <c r="BL461" s="17" t="s">
        <v>284</v>
      </c>
      <c r="BM461" s="158" t="s">
        <v>492</v>
      </c>
    </row>
    <row r="462" spans="2:65" s="13" customFormat="1">
      <c r="B462" s="167"/>
      <c r="D462" s="161" t="s">
        <v>131</v>
      </c>
      <c r="E462" s="168" t="s">
        <v>1</v>
      </c>
      <c r="F462" s="169" t="s">
        <v>493</v>
      </c>
      <c r="H462" s="170">
        <v>8</v>
      </c>
      <c r="I462" s="171"/>
      <c r="L462" s="167"/>
      <c r="M462" s="172"/>
      <c r="T462" s="173"/>
      <c r="AT462" s="168" t="s">
        <v>131</v>
      </c>
      <c r="AU462" s="168" t="s">
        <v>83</v>
      </c>
      <c r="AV462" s="13" t="s">
        <v>83</v>
      </c>
      <c r="AW462" s="13" t="s">
        <v>30</v>
      </c>
      <c r="AX462" s="13" t="s">
        <v>73</v>
      </c>
      <c r="AY462" s="168" t="s">
        <v>122</v>
      </c>
    </row>
    <row r="463" spans="2:65" s="13" customFormat="1">
      <c r="B463" s="167"/>
      <c r="D463" s="161" t="s">
        <v>131</v>
      </c>
      <c r="E463" s="168" t="s">
        <v>1</v>
      </c>
      <c r="F463" s="169" t="s">
        <v>494</v>
      </c>
      <c r="H463" s="170">
        <v>16</v>
      </c>
      <c r="I463" s="171"/>
      <c r="L463" s="167"/>
      <c r="M463" s="172"/>
      <c r="T463" s="173"/>
      <c r="AT463" s="168" t="s">
        <v>131</v>
      </c>
      <c r="AU463" s="168" t="s">
        <v>83</v>
      </c>
      <c r="AV463" s="13" t="s">
        <v>83</v>
      </c>
      <c r="AW463" s="13" t="s">
        <v>30</v>
      </c>
      <c r="AX463" s="13" t="s">
        <v>73</v>
      </c>
      <c r="AY463" s="168" t="s">
        <v>122</v>
      </c>
    </row>
    <row r="464" spans="2:65" s="13" customFormat="1">
      <c r="B464" s="167"/>
      <c r="D464" s="161" t="s">
        <v>131</v>
      </c>
      <c r="E464" s="168" t="s">
        <v>1</v>
      </c>
      <c r="F464" s="169" t="s">
        <v>495</v>
      </c>
      <c r="H464" s="170">
        <v>1</v>
      </c>
      <c r="I464" s="171"/>
      <c r="L464" s="167"/>
      <c r="M464" s="172"/>
      <c r="T464" s="173"/>
      <c r="AT464" s="168" t="s">
        <v>131</v>
      </c>
      <c r="AU464" s="168" t="s">
        <v>83</v>
      </c>
      <c r="AV464" s="13" t="s">
        <v>83</v>
      </c>
      <c r="AW464" s="13" t="s">
        <v>30</v>
      </c>
      <c r="AX464" s="13" t="s">
        <v>73</v>
      </c>
      <c r="AY464" s="168" t="s">
        <v>122</v>
      </c>
    </row>
    <row r="465" spans="2:65" s="13" customFormat="1">
      <c r="B465" s="167"/>
      <c r="D465" s="161" t="s">
        <v>131</v>
      </c>
      <c r="E465" s="168" t="s">
        <v>1</v>
      </c>
      <c r="F465" s="169" t="s">
        <v>496</v>
      </c>
      <c r="H465" s="170">
        <v>1</v>
      </c>
      <c r="I465" s="171"/>
      <c r="L465" s="167"/>
      <c r="M465" s="172"/>
      <c r="T465" s="173"/>
      <c r="AT465" s="168" t="s">
        <v>131</v>
      </c>
      <c r="AU465" s="168" t="s">
        <v>83</v>
      </c>
      <c r="AV465" s="13" t="s">
        <v>83</v>
      </c>
      <c r="AW465" s="13" t="s">
        <v>30</v>
      </c>
      <c r="AX465" s="13" t="s">
        <v>73</v>
      </c>
      <c r="AY465" s="168" t="s">
        <v>122</v>
      </c>
    </row>
    <row r="466" spans="2:65" s="13" customFormat="1">
      <c r="B466" s="167"/>
      <c r="D466" s="161" t="s">
        <v>131</v>
      </c>
      <c r="E466" s="168" t="s">
        <v>1</v>
      </c>
      <c r="F466" s="169" t="s">
        <v>497</v>
      </c>
      <c r="H466" s="170">
        <v>2</v>
      </c>
      <c r="I466" s="171"/>
      <c r="L466" s="167"/>
      <c r="M466" s="172"/>
      <c r="T466" s="173"/>
      <c r="AT466" s="168" t="s">
        <v>131</v>
      </c>
      <c r="AU466" s="168" t="s">
        <v>83</v>
      </c>
      <c r="AV466" s="13" t="s">
        <v>83</v>
      </c>
      <c r="AW466" s="13" t="s">
        <v>30</v>
      </c>
      <c r="AX466" s="13" t="s">
        <v>73</v>
      </c>
      <c r="AY466" s="168" t="s">
        <v>122</v>
      </c>
    </row>
    <row r="467" spans="2:65" s="13" customFormat="1">
      <c r="B467" s="167"/>
      <c r="D467" s="161" t="s">
        <v>131</v>
      </c>
      <c r="E467" s="168" t="s">
        <v>1</v>
      </c>
      <c r="F467" s="169" t="s">
        <v>498</v>
      </c>
      <c r="H467" s="170">
        <v>23</v>
      </c>
      <c r="I467" s="171"/>
      <c r="L467" s="167"/>
      <c r="M467" s="172"/>
      <c r="T467" s="173"/>
      <c r="AT467" s="168" t="s">
        <v>131</v>
      </c>
      <c r="AU467" s="168" t="s">
        <v>83</v>
      </c>
      <c r="AV467" s="13" t="s">
        <v>83</v>
      </c>
      <c r="AW467" s="13" t="s">
        <v>30</v>
      </c>
      <c r="AX467" s="13" t="s">
        <v>73</v>
      </c>
      <c r="AY467" s="168" t="s">
        <v>122</v>
      </c>
    </row>
    <row r="468" spans="2:65" s="13" customFormat="1">
      <c r="B468" s="167"/>
      <c r="D468" s="161" t="s">
        <v>131</v>
      </c>
      <c r="E468" s="168" t="s">
        <v>1</v>
      </c>
      <c r="F468" s="169" t="s">
        <v>499</v>
      </c>
      <c r="H468" s="170">
        <v>2</v>
      </c>
      <c r="I468" s="171"/>
      <c r="L468" s="167"/>
      <c r="M468" s="172"/>
      <c r="T468" s="173"/>
      <c r="AT468" s="168" t="s">
        <v>131</v>
      </c>
      <c r="AU468" s="168" t="s">
        <v>83</v>
      </c>
      <c r="AV468" s="13" t="s">
        <v>83</v>
      </c>
      <c r="AW468" s="13" t="s">
        <v>30</v>
      </c>
      <c r="AX468" s="13" t="s">
        <v>73</v>
      </c>
      <c r="AY468" s="168" t="s">
        <v>122</v>
      </c>
    </row>
    <row r="469" spans="2:65" s="13" customFormat="1">
      <c r="B469" s="167"/>
      <c r="D469" s="161" t="s">
        <v>131</v>
      </c>
      <c r="E469" s="168" t="s">
        <v>1</v>
      </c>
      <c r="F469" s="169" t="s">
        <v>500</v>
      </c>
      <c r="H469" s="170">
        <v>1</v>
      </c>
      <c r="I469" s="171"/>
      <c r="L469" s="167"/>
      <c r="M469" s="172"/>
      <c r="T469" s="173"/>
      <c r="AT469" s="168" t="s">
        <v>131</v>
      </c>
      <c r="AU469" s="168" t="s">
        <v>83</v>
      </c>
      <c r="AV469" s="13" t="s">
        <v>83</v>
      </c>
      <c r="AW469" s="13" t="s">
        <v>30</v>
      </c>
      <c r="AX469" s="13" t="s">
        <v>73</v>
      </c>
      <c r="AY469" s="168" t="s">
        <v>122</v>
      </c>
    </row>
    <row r="470" spans="2:65" s="13" customFormat="1">
      <c r="B470" s="167"/>
      <c r="D470" s="161" t="s">
        <v>131</v>
      </c>
      <c r="E470" s="168" t="s">
        <v>1</v>
      </c>
      <c r="F470" s="169" t="s">
        <v>501</v>
      </c>
      <c r="H470" s="170">
        <v>28</v>
      </c>
      <c r="I470" s="171"/>
      <c r="L470" s="167"/>
      <c r="M470" s="172"/>
      <c r="T470" s="173"/>
      <c r="AT470" s="168" t="s">
        <v>131</v>
      </c>
      <c r="AU470" s="168" t="s">
        <v>83</v>
      </c>
      <c r="AV470" s="13" t="s">
        <v>83</v>
      </c>
      <c r="AW470" s="13" t="s">
        <v>30</v>
      </c>
      <c r="AX470" s="13" t="s">
        <v>73</v>
      </c>
      <c r="AY470" s="168" t="s">
        <v>122</v>
      </c>
    </row>
    <row r="471" spans="2:65" s="15" customFormat="1">
      <c r="B471" s="181"/>
      <c r="D471" s="161" t="s">
        <v>131</v>
      </c>
      <c r="E471" s="182" t="s">
        <v>1</v>
      </c>
      <c r="F471" s="183" t="s">
        <v>195</v>
      </c>
      <c r="H471" s="184">
        <v>82</v>
      </c>
      <c r="I471" s="185"/>
      <c r="L471" s="181"/>
      <c r="M471" s="186"/>
      <c r="T471" s="187"/>
      <c r="AT471" s="182" t="s">
        <v>131</v>
      </c>
      <c r="AU471" s="182" t="s">
        <v>83</v>
      </c>
      <c r="AV471" s="15" t="s">
        <v>129</v>
      </c>
      <c r="AW471" s="15" t="s">
        <v>30</v>
      </c>
      <c r="AX471" s="15" t="s">
        <v>81</v>
      </c>
      <c r="AY471" s="182" t="s">
        <v>122</v>
      </c>
    </row>
    <row r="472" spans="2:65" s="1" customFormat="1" ht="16.5" customHeight="1">
      <c r="B472" s="145"/>
      <c r="C472" s="188" t="s">
        <v>502</v>
      </c>
      <c r="D472" s="188" t="s">
        <v>221</v>
      </c>
      <c r="E472" s="189" t="s">
        <v>503</v>
      </c>
      <c r="F472" s="190" t="s">
        <v>504</v>
      </c>
      <c r="G472" s="191" t="s">
        <v>204</v>
      </c>
      <c r="H472" s="192">
        <v>105.04</v>
      </c>
      <c r="I472" s="193"/>
      <c r="J472" s="194">
        <f>ROUND(I472*H472,2)</f>
        <v>0</v>
      </c>
      <c r="K472" s="195"/>
      <c r="L472" s="196"/>
      <c r="M472" s="197" t="s">
        <v>1</v>
      </c>
      <c r="N472" s="198" t="s">
        <v>38</v>
      </c>
      <c r="P472" s="156">
        <f>O472*H472</f>
        <v>0</v>
      </c>
      <c r="Q472" s="156">
        <v>1.1000000000000001E-3</v>
      </c>
      <c r="R472" s="156">
        <f>Q472*H472</f>
        <v>0.11554400000000001</v>
      </c>
      <c r="S472" s="156">
        <v>0</v>
      </c>
      <c r="T472" s="157">
        <f>S472*H472</f>
        <v>0</v>
      </c>
      <c r="AR472" s="158" t="s">
        <v>349</v>
      </c>
      <c r="AT472" s="158" t="s">
        <v>221</v>
      </c>
      <c r="AU472" s="158" t="s">
        <v>83</v>
      </c>
      <c r="AY472" s="17" t="s">
        <v>122</v>
      </c>
      <c r="BE472" s="159">
        <f>IF(N472="základní",J472,0)</f>
        <v>0</v>
      </c>
      <c r="BF472" s="159">
        <f>IF(N472="snížená",J472,0)</f>
        <v>0</v>
      </c>
      <c r="BG472" s="159">
        <f>IF(N472="zákl. přenesená",J472,0)</f>
        <v>0</v>
      </c>
      <c r="BH472" s="159">
        <f>IF(N472="sníž. přenesená",J472,0)</f>
        <v>0</v>
      </c>
      <c r="BI472" s="159">
        <f>IF(N472="nulová",J472,0)</f>
        <v>0</v>
      </c>
      <c r="BJ472" s="17" t="s">
        <v>81</v>
      </c>
      <c r="BK472" s="159">
        <f>ROUND(I472*H472,2)</f>
        <v>0</v>
      </c>
      <c r="BL472" s="17" t="s">
        <v>284</v>
      </c>
      <c r="BM472" s="158" t="s">
        <v>505</v>
      </c>
    </row>
    <row r="473" spans="2:65" s="13" customFormat="1">
      <c r="B473" s="167"/>
      <c r="D473" s="161" t="s">
        <v>131</v>
      </c>
      <c r="E473" s="168" t="s">
        <v>1</v>
      </c>
      <c r="F473" s="169" t="s">
        <v>506</v>
      </c>
      <c r="H473" s="170">
        <v>3.92</v>
      </c>
      <c r="I473" s="171"/>
      <c r="L473" s="167"/>
      <c r="M473" s="172"/>
      <c r="T473" s="173"/>
      <c r="AT473" s="168" t="s">
        <v>131</v>
      </c>
      <c r="AU473" s="168" t="s">
        <v>83</v>
      </c>
      <c r="AV473" s="13" t="s">
        <v>83</v>
      </c>
      <c r="AW473" s="13" t="s">
        <v>30</v>
      </c>
      <c r="AX473" s="13" t="s">
        <v>73</v>
      </c>
      <c r="AY473" s="168" t="s">
        <v>122</v>
      </c>
    </row>
    <row r="474" spans="2:65" s="13" customFormat="1">
      <c r="B474" s="167"/>
      <c r="D474" s="161" t="s">
        <v>131</v>
      </c>
      <c r="E474" s="168" t="s">
        <v>1</v>
      </c>
      <c r="F474" s="169" t="s">
        <v>507</v>
      </c>
      <c r="H474" s="170">
        <v>1.58</v>
      </c>
      <c r="I474" s="171"/>
      <c r="L474" s="167"/>
      <c r="M474" s="172"/>
      <c r="T474" s="173"/>
      <c r="AT474" s="168" t="s">
        <v>131</v>
      </c>
      <c r="AU474" s="168" t="s">
        <v>83</v>
      </c>
      <c r="AV474" s="13" t="s">
        <v>83</v>
      </c>
      <c r="AW474" s="13" t="s">
        <v>30</v>
      </c>
      <c r="AX474" s="13" t="s">
        <v>73</v>
      </c>
      <c r="AY474" s="168" t="s">
        <v>122</v>
      </c>
    </row>
    <row r="475" spans="2:65" s="13" customFormat="1">
      <c r="B475" s="167"/>
      <c r="D475" s="161" t="s">
        <v>131</v>
      </c>
      <c r="E475" s="168" t="s">
        <v>1</v>
      </c>
      <c r="F475" s="169" t="s">
        <v>508</v>
      </c>
      <c r="H475" s="170">
        <v>0.55000000000000004</v>
      </c>
      <c r="I475" s="171"/>
      <c r="L475" s="167"/>
      <c r="M475" s="172"/>
      <c r="T475" s="173"/>
      <c r="AT475" s="168" t="s">
        <v>131</v>
      </c>
      <c r="AU475" s="168" t="s">
        <v>83</v>
      </c>
      <c r="AV475" s="13" t="s">
        <v>83</v>
      </c>
      <c r="AW475" s="13" t="s">
        <v>30</v>
      </c>
      <c r="AX475" s="13" t="s">
        <v>73</v>
      </c>
      <c r="AY475" s="168" t="s">
        <v>122</v>
      </c>
    </row>
    <row r="476" spans="2:65" s="13" customFormat="1">
      <c r="B476" s="167"/>
      <c r="D476" s="161" t="s">
        <v>131</v>
      </c>
      <c r="E476" s="168" t="s">
        <v>1</v>
      </c>
      <c r="F476" s="169" t="s">
        <v>509</v>
      </c>
      <c r="H476" s="170">
        <v>1.47</v>
      </c>
      <c r="I476" s="171"/>
      <c r="L476" s="167"/>
      <c r="M476" s="172"/>
      <c r="T476" s="173"/>
      <c r="AT476" s="168" t="s">
        <v>131</v>
      </c>
      <c r="AU476" s="168" t="s">
        <v>83</v>
      </c>
      <c r="AV476" s="13" t="s">
        <v>83</v>
      </c>
      <c r="AW476" s="13" t="s">
        <v>30</v>
      </c>
      <c r="AX476" s="13" t="s">
        <v>73</v>
      </c>
      <c r="AY476" s="168" t="s">
        <v>122</v>
      </c>
    </row>
    <row r="477" spans="2:65" s="13" customFormat="1">
      <c r="B477" s="167"/>
      <c r="D477" s="161" t="s">
        <v>131</v>
      </c>
      <c r="E477" s="168" t="s">
        <v>1</v>
      </c>
      <c r="F477" s="169" t="s">
        <v>510</v>
      </c>
      <c r="H477" s="170">
        <v>0.94</v>
      </c>
      <c r="I477" s="171"/>
      <c r="L477" s="167"/>
      <c r="M477" s="172"/>
      <c r="T477" s="173"/>
      <c r="AT477" s="168" t="s">
        <v>131</v>
      </c>
      <c r="AU477" s="168" t="s">
        <v>83</v>
      </c>
      <c r="AV477" s="13" t="s">
        <v>83</v>
      </c>
      <c r="AW477" s="13" t="s">
        <v>30</v>
      </c>
      <c r="AX477" s="13" t="s">
        <v>73</v>
      </c>
      <c r="AY477" s="168" t="s">
        <v>122</v>
      </c>
    </row>
    <row r="478" spans="2:65" s="13" customFormat="1">
      <c r="B478" s="167"/>
      <c r="D478" s="161" t="s">
        <v>131</v>
      </c>
      <c r="E478" s="168" t="s">
        <v>1</v>
      </c>
      <c r="F478" s="169" t="s">
        <v>511</v>
      </c>
      <c r="H478" s="170">
        <v>9.6</v>
      </c>
      <c r="I478" s="171"/>
      <c r="L478" s="167"/>
      <c r="M478" s="172"/>
      <c r="T478" s="173"/>
      <c r="AT478" s="168" t="s">
        <v>131</v>
      </c>
      <c r="AU478" s="168" t="s">
        <v>83</v>
      </c>
      <c r="AV478" s="13" t="s">
        <v>83</v>
      </c>
      <c r="AW478" s="13" t="s">
        <v>30</v>
      </c>
      <c r="AX478" s="13" t="s">
        <v>73</v>
      </c>
      <c r="AY478" s="168" t="s">
        <v>122</v>
      </c>
    </row>
    <row r="479" spans="2:65" s="13" customFormat="1">
      <c r="B479" s="167"/>
      <c r="D479" s="161" t="s">
        <v>131</v>
      </c>
      <c r="E479" s="168" t="s">
        <v>1</v>
      </c>
      <c r="F479" s="169" t="s">
        <v>512</v>
      </c>
      <c r="H479" s="170">
        <v>17.28</v>
      </c>
      <c r="I479" s="171"/>
      <c r="L479" s="167"/>
      <c r="M479" s="172"/>
      <c r="T479" s="173"/>
      <c r="AT479" s="168" t="s">
        <v>131</v>
      </c>
      <c r="AU479" s="168" t="s">
        <v>83</v>
      </c>
      <c r="AV479" s="13" t="s">
        <v>83</v>
      </c>
      <c r="AW479" s="13" t="s">
        <v>30</v>
      </c>
      <c r="AX479" s="13" t="s">
        <v>73</v>
      </c>
      <c r="AY479" s="168" t="s">
        <v>122</v>
      </c>
    </row>
    <row r="480" spans="2:65" s="13" customFormat="1">
      <c r="B480" s="167"/>
      <c r="D480" s="161" t="s">
        <v>131</v>
      </c>
      <c r="E480" s="168" t="s">
        <v>1</v>
      </c>
      <c r="F480" s="169" t="s">
        <v>513</v>
      </c>
      <c r="H480" s="170">
        <v>1.2</v>
      </c>
      <c r="I480" s="171"/>
      <c r="L480" s="167"/>
      <c r="M480" s="172"/>
      <c r="T480" s="173"/>
      <c r="AT480" s="168" t="s">
        <v>131</v>
      </c>
      <c r="AU480" s="168" t="s">
        <v>83</v>
      </c>
      <c r="AV480" s="13" t="s">
        <v>83</v>
      </c>
      <c r="AW480" s="13" t="s">
        <v>30</v>
      </c>
      <c r="AX480" s="13" t="s">
        <v>73</v>
      </c>
      <c r="AY480" s="168" t="s">
        <v>122</v>
      </c>
    </row>
    <row r="481" spans="2:65" s="13" customFormat="1">
      <c r="B481" s="167"/>
      <c r="D481" s="161" t="s">
        <v>131</v>
      </c>
      <c r="E481" s="168" t="s">
        <v>1</v>
      </c>
      <c r="F481" s="169" t="s">
        <v>514</v>
      </c>
      <c r="H481" s="170">
        <v>1.2</v>
      </c>
      <c r="I481" s="171"/>
      <c r="L481" s="167"/>
      <c r="M481" s="172"/>
      <c r="T481" s="173"/>
      <c r="AT481" s="168" t="s">
        <v>131</v>
      </c>
      <c r="AU481" s="168" t="s">
        <v>83</v>
      </c>
      <c r="AV481" s="13" t="s">
        <v>83</v>
      </c>
      <c r="AW481" s="13" t="s">
        <v>30</v>
      </c>
      <c r="AX481" s="13" t="s">
        <v>73</v>
      </c>
      <c r="AY481" s="168" t="s">
        <v>122</v>
      </c>
    </row>
    <row r="482" spans="2:65" s="13" customFormat="1">
      <c r="B482" s="167"/>
      <c r="D482" s="161" t="s">
        <v>131</v>
      </c>
      <c r="E482" s="168" t="s">
        <v>1</v>
      </c>
      <c r="F482" s="169" t="s">
        <v>515</v>
      </c>
      <c r="H482" s="170">
        <v>2.2000000000000002</v>
      </c>
      <c r="I482" s="171"/>
      <c r="L482" s="167"/>
      <c r="M482" s="172"/>
      <c r="T482" s="173"/>
      <c r="AT482" s="168" t="s">
        <v>131</v>
      </c>
      <c r="AU482" s="168" t="s">
        <v>83</v>
      </c>
      <c r="AV482" s="13" t="s">
        <v>83</v>
      </c>
      <c r="AW482" s="13" t="s">
        <v>30</v>
      </c>
      <c r="AX482" s="13" t="s">
        <v>73</v>
      </c>
      <c r="AY482" s="168" t="s">
        <v>122</v>
      </c>
    </row>
    <row r="483" spans="2:65" s="13" customFormat="1">
      <c r="B483" s="167"/>
      <c r="D483" s="161" t="s">
        <v>131</v>
      </c>
      <c r="E483" s="168" t="s">
        <v>1</v>
      </c>
      <c r="F483" s="169" t="s">
        <v>516</v>
      </c>
      <c r="H483" s="170">
        <v>27.6</v>
      </c>
      <c r="I483" s="171"/>
      <c r="L483" s="167"/>
      <c r="M483" s="172"/>
      <c r="T483" s="173"/>
      <c r="AT483" s="168" t="s">
        <v>131</v>
      </c>
      <c r="AU483" s="168" t="s">
        <v>83</v>
      </c>
      <c r="AV483" s="13" t="s">
        <v>83</v>
      </c>
      <c r="AW483" s="13" t="s">
        <v>30</v>
      </c>
      <c r="AX483" s="13" t="s">
        <v>73</v>
      </c>
      <c r="AY483" s="168" t="s">
        <v>122</v>
      </c>
    </row>
    <row r="484" spans="2:65" s="13" customFormat="1">
      <c r="B484" s="167"/>
      <c r="D484" s="161" t="s">
        <v>131</v>
      </c>
      <c r="E484" s="168" t="s">
        <v>1</v>
      </c>
      <c r="F484" s="169" t="s">
        <v>517</v>
      </c>
      <c r="H484" s="170">
        <v>2.7</v>
      </c>
      <c r="I484" s="171"/>
      <c r="L484" s="167"/>
      <c r="M484" s="172"/>
      <c r="T484" s="173"/>
      <c r="AT484" s="168" t="s">
        <v>131</v>
      </c>
      <c r="AU484" s="168" t="s">
        <v>83</v>
      </c>
      <c r="AV484" s="13" t="s">
        <v>83</v>
      </c>
      <c r="AW484" s="13" t="s">
        <v>30</v>
      </c>
      <c r="AX484" s="13" t="s">
        <v>73</v>
      </c>
      <c r="AY484" s="168" t="s">
        <v>122</v>
      </c>
    </row>
    <row r="485" spans="2:65" s="13" customFormat="1">
      <c r="B485" s="167"/>
      <c r="D485" s="161" t="s">
        <v>131</v>
      </c>
      <c r="E485" s="168" t="s">
        <v>1</v>
      </c>
      <c r="F485" s="169" t="s">
        <v>518</v>
      </c>
      <c r="H485" s="170">
        <v>1.2</v>
      </c>
      <c r="I485" s="171"/>
      <c r="L485" s="167"/>
      <c r="M485" s="172"/>
      <c r="T485" s="173"/>
      <c r="AT485" s="168" t="s">
        <v>131</v>
      </c>
      <c r="AU485" s="168" t="s">
        <v>83</v>
      </c>
      <c r="AV485" s="13" t="s">
        <v>83</v>
      </c>
      <c r="AW485" s="13" t="s">
        <v>30</v>
      </c>
      <c r="AX485" s="13" t="s">
        <v>73</v>
      </c>
      <c r="AY485" s="168" t="s">
        <v>122</v>
      </c>
    </row>
    <row r="486" spans="2:65" s="13" customFormat="1">
      <c r="B486" s="167"/>
      <c r="D486" s="161" t="s">
        <v>131</v>
      </c>
      <c r="E486" s="168" t="s">
        <v>1</v>
      </c>
      <c r="F486" s="169" t="s">
        <v>519</v>
      </c>
      <c r="H486" s="170">
        <v>33.6</v>
      </c>
      <c r="I486" s="171"/>
      <c r="L486" s="167"/>
      <c r="M486" s="172"/>
      <c r="T486" s="173"/>
      <c r="AT486" s="168" t="s">
        <v>131</v>
      </c>
      <c r="AU486" s="168" t="s">
        <v>83</v>
      </c>
      <c r="AV486" s="13" t="s">
        <v>83</v>
      </c>
      <c r="AW486" s="13" t="s">
        <v>30</v>
      </c>
      <c r="AX486" s="13" t="s">
        <v>73</v>
      </c>
      <c r="AY486" s="168" t="s">
        <v>122</v>
      </c>
    </row>
    <row r="487" spans="2:65" s="15" customFormat="1">
      <c r="B487" s="181"/>
      <c r="D487" s="161" t="s">
        <v>131</v>
      </c>
      <c r="E487" s="182" t="s">
        <v>1</v>
      </c>
      <c r="F487" s="183" t="s">
        <v>195</v>
      </c>
      <c r="H487" s="184">
        <v>105.04</v>
      </c>
      <c r="I487" s="185"/>
      <c r="L487" s="181"/>
      <c r="M487" s="186"/>
      <c r="T487" s="187"/>
      <c r="AT487" s="182" t="s">
        <v>131</v>
      </c>
      <c r="AU487" s="182" t="s">
        <v>83</v>
      </c>
      <c r="AV487" s="15" t="s">
        <v>129</v>
      </c>
      <c r="AW487" s="15" t="s">
        <v>30</v>
      </c>
      <c r="AX487" s="15" t="s">
        <v>81</v>
      </c>
      <c r="AY487" s="182" t="s">
        <v>122</v>
      </c>
    </row>
    <row r="488" spans="2:65" s="1" customFormat="1" ht="16.5" customHeight="1">
      <c r="B488" s="145"/>
      <c r="C488" s="188" t="s">
        <v>520</v>
      </c>
      <c r="D488" s="188" t="s">
        <v>221</v>
      </c>
      <c r="E488" s="189" t="s">
        <v>521</v>
      </c>
      <c r="F488" s="190" t="s">
        <v>522</v>
      </c>
      <c r="G488" s="191" t="s">
        <v>523</v>
      </c>
      <c r="H488" s="192">
        <v>94</v>
      </c>
      <c r="I488" s="193"/>
      <c r="J488" s="194">
        <f>ROUND(I488*H488,2)</f>
        <v>0</v>
      </c>
      <c r="K488" s="195"/>
      <c r="L488" s="196"/>
      <c r="M488" s="197" t="s">
        <v>1</v>
      </c>
      <c r="N488" s="198" t="s">
        <v>38</v>
      </c>
      <c r="P488" s="156">
        <f>O488*H488</f>
        <v>0</v>
      </c>
      <c r="Q488" s="156">
        <v>2.0000000000000001E-4</v>
      </c>
      <c r="R488" s="156">
        <f>Q488*H488</f>
        <v>1.8800000000000001E-2</v>
      </c>
      <c r="S488" s="156">
        <v>0</v>
      </c>
      <c r="T488" s="157">
        <f>S488*H488</f>
        <v>0</v>
      </c>
      <c r="AR488" s="158" t="s">
        <v>349</v>
      </c>
      <c r="AT488" s="158" t="s">
        <v>221</v>
      </c>
      <c r="AU488" s="158" t="s">
        <v>83</v>
      </c>
      <c r="AY488" s="17" t="s">
        <v>122</v>
      </c>
      <c r="BE488" s="159">
        <f>IF(N488="základní",J488,0)</f>
        <v>0</v>
      </c>
      <c r="BF488" s="159">
        <f>IF(N488="snížená",J488,0)</f>
        <v>0</v>
      </c>
      <c r="BG488" s="159">
        <f>IF(N488="zákl. přenesená",J488,0)</f>
        <v>0</v>
      </c>
      <c r="BH488" s="159">
        <f>IF(N488="sníž. přenesená",J488,0)</f>
        <v>0</v>
      </c>
      <c r="BI488" s="159">
        <f>IF(N488="nulová",J488,0)</f>
        <v>0</v>
      </c>
      <c r="BJ488" s="17" t="s">
        <v>81</v>
      </c>
      <c r="BK488" s="159">
        <f>ROUND(I488*H488,2)</f>
        <v>0</v>
      </c>
      <c r="BL488" s="17" t="s">
        <v>284</v>
      </c>
      <c r="BM488" s="158" t="s">
        <v>524</v>
      </c>
    </row>
    <row r="489" spans="2:65" s="13" customFormat="1">
      <c r="B489" s="167"/>
      <c r="D489" s="161" t="s">
        <v>131</v>
      </c>
      <c r="E489" s="168" t="s">
        <v>1</v>
      </c>
      <c r="F489" s="169" t="s">
        <v>484</v>
      </c>
      <c r="H489" s="170">
        <v>4</v>
      </c>
      <c r="I489" s="171"/>
      <c r="L489" s="167"/>
      <c r="M489" s="172"/>
      <c r="T489" s="173"/>
      <c r="AT489" s="168" t="s">
        <v>131</v>
      </c>
      <c r="AU489" s="168" t="s">
        <v>83</v>
      </c>
      <c r="AV489" s="13" t="s">
        <v>83</v>
      </c>
      <c r="AW489" s="13" t="s">
        <v>30</v>
      </c>
      <c r="AX489" s="13" t="s">
        <v>73</v>
      </c>
      <c r="AY489" s="168" t="s">
        <v>122</v>
      </c>
    </row>
    <row r="490" spans="2:65" s="13" customFormat="1">
      <c r="B490" s="167"/>
      <c r="D490" s="161" t="s">
        <v>131</v>
      </c>
      <c r="E490" s="168" t="s">
        <v>1</v>
      </c>
      <c r="F490" s="169" t="s">
        <v>485</v>
      </c>
      <c r="H490" s="170">
        <v>2</v>
      </c>
      <c r="I490" s="171"/>
      <c r="L490" s="167"/>
      <c r="M490" s="172"/>
      <c r="T490" s="173"/>
      <c r="AT490" s="168" t="s">
        <v>131</v>
      </c>
      <c r="AU490" s="168" t="s">
        <v>83</v>
      </c>
      <c r="AV490" s="13" t="s">
        <v>83</v>
      </c>
      <c r="AW490" s="13" t="s">
        <v>30</v>
      </c>
      <c r="AX490" s="13" t="s">
        <v>73</v>
      </c>
      <c r="AY490" s="168" t="s">
        <v>122</v>
      </c>
    </row>
    <row r="491" spans="2:65" s="13" customFormat="1">
      <c r="B491" s="167"/>
      <c r="D491" s="161" t="s">
        <v>131</v>
      </c>
      <c r="E491" s="168" t="s">
        <v>1</v>
      </c>
      <c r="F491" s="169" t="s">
        <v>486</v>
      </c>
      <c r="H491" s="170">
        <v>1</v>
      </c>
      <c r="I491" s="171"/>
      <c r="L491" s="167"/>
      <c r="M491" s="172"/>
      <c r="T491" s="173"/>
      <c r="AT491" s="168" t="s">
        <v>131</v>
      </c>
      <c r="AU491" s="168" t="s">
        <v>83</v>
      </c>
      <c r="AV491" s="13" t="s">
        <v>83</v>
      </c>
      <c r="AW491" s="13" t="s">
        <v>30</v>
      </c>
      <c r="AX491" s="13" t="s">
        <v>73</v>
      </c>
      <c r="AY491" s="168" t="s">
        <v>122</v>
      </c>
    </row>
    <row r="492" spans="2:65" s="13" customFormat="1">
      <c r="B492" s="167"/>
      <c r="D492" s="161" t="s">
        <v>131</v>
      </c>
      <c r="E492" s="168" t="s">
        <v>1</v>
      </c>
      <c r="F492" s="169" t="s">
        <v>487</v>
      </c>
      <c r="H492" s="170">
        <v>3</v>
      </c>
      <c r="I492" s="171"/>
      <c r="L492" s="167"/>
      <c r="M492" s="172"/>
      <c r="T492" s="173"/>
      <c r="AT492" s="168" t="s">
        <v>131</v>
      </c>
      <c r="AU492" s="168" t="s">
        <v>83</v>
      </c>
      <c r="AV492" s="13" t="s">
        <v>83</v>
      </c>
      <c r="AW492" s="13" t="s">
        <v>30</v>
      </c>
      <c r="AX492" s="13" t="s">
        <v>73</v>
      </c>
      <c r="AY492" s="168" t="s">
        <v>122</v>
      </c>
    </row>
    <row r="493" spans="2:65" s="13" customFormat="1">
      <c r="B493" s="167"/>
      <c r="D493" s="161" t="s">
        <v>131</v>
      </c>
      <c r="E493" s="168" t="s">
        <v>1</v>
      </c>
      <c r="F493" s="169" t="s">
        <v>488</v>
      </c>
      <c r="H493" s="170">
        <v>2</v>
      </c>
      <c r="I493" s="171"/>
      <c r="L493" s="167"/>
      <c r="M493" s="172"/>
      <c r="T493" s="173"/>
      <c r="AT493" s="168" t="s">
        <v>131</v>
      </c>
      <c r="AU493" s="168" t="s">
        <v>83</v>
      </c>
      <c r="AV493" s="13" t="s">
        <v>83</v>
      </c>
      <c r="AW493" s="13" t="s">
        <v>30</v>
      </c>
      <c r="AX493" s="13" t="s">
        <v>73</v>
      </c>
      <c r="AY493" s="168" t="s">
        <v>122</v>
      </c>
    </row>
    <row r="494" spans="2:65" s="13" customFormat="1">
      <c r="B494" s="167"/>
      <c r="D494" s="161" t="s">
        <v>131</v>
      </c>
      <c r="E494" s="168" t="s">
        <v>1</v>
      </c>
      <c r="F494" s="169" t="s">
        <v>493</v>
      </c>
      <c r="H494" s="170">
        <v>8</v>
      </c>
      <c r="I494" s="171"/>
      <c r="L494" s="167"/>
      <c r="M494" s="172"/>
      <c r="T494" s="173"/>
      <c r="AT494" s="168" t="s">
        <v>131</v>
      </c>
      <c r="AU494" s="168" t="s">
        <v>83</v>
      </c>
      <c r="AV494" s="13" t="s">
        <v>83</v>
      </c>
      <c r="AW494" s="13" t="s">
        <v>30</v>
      </c>
      <c r="AX494" s="13" t="s">
        <v>73</v>
      </c>
      <c r="AY494" s="168" t="s">
        <v>122</v>
      </c>
    </row>
    <row r="495" spans="2:65" s="13" customFormat="1">
      <c r="B495" s="167"/>
      <c r="D495" s="161" t="s">
        <v>131</v>
      </c>
      <c r="E495" s="168" t="s">
        <v>1</v>
      </c>
      <c r="F495" s="169" t="s">
        <v>494</v>
      </c>
      <c r="H495" s="170">
        <v>16</v>
      </c>
      <c r="I495" s="171"/>
      <c r="L495" s="167"/>
      <c r="M495" s="172"/>
      <c r="T495" s="173"/>
      <c r="AT495" s="168" t="s">
        <v>131</v>
      </c>
      <c r="AU495" s="168" t="s">
        <v>83</v>
      </c>
      <c r="AV495" s="13" t="s">
        <v>83</v>
      </c>
      <c r="AW495" s="13" t="s">
        <v>30</v>
      </c>
      <c r="AX495" s="13" t="s">
        <v>73</v>
      </c>
      <c r="AY495" s="168" t="s">
        <v>122</v>
      </c>
    </row>
    <row r="496" spans="2:65" s="13" customFormat="1">
      <c r="B496" s="167"/>
      <c r="D496" s="161" t="s">
        <v>131</v>
      </c>
      <c r="E496" s="168" t="s">
        <v>1</v>
      </c>
      <c r="F496" s="169" t="s">
        <v>495</v>
      </c>
      <c r="H496" s="170">
        <v>1</v>
      </c>
      <c r="I496" s="171"/>
      <c r="L496" s="167"/>
      <c r="M496" s="172"/>
      <c r="T496" s="173"/>
      <c r="AT496" s="168" t="s">
        <v>131</v>
      </c>
      <c r="AU496" s="168" t="s">
        <v>83</v>
      </c>
      <c r="AV496" s="13" t="s">
        <v>83</v>
      </c>
      <c r="AW496" s="13" t="s">
        <v>30</v>
      </c>
      <c r="AX496" s="13" t="s">
        <v>73</v>
      </c>
      <c r="AY496" s="168" t="s">
        <v>122</v>
      </c>
    </row>
    <row r="497" spans="2:65" s="13" customFormat="1">
      <c r="B497" s="167"/>
      <c r="D497" s="161" t="s">
        <v>131</v>
      </c>
      <c r="E497" s="168" t="s">
        <v>1</v>
      </c>
      <c r="F497" s="169" t="s">
        <v>496</v>
      </c>
      <c r="H497" s="170">
        <v>1</v>
      </c>
      <c r="I497" s="171"/>
      <c r="L497" s="167"/>
      <c r="M497" s="172"/>
      <c r="T497" s="173"/>
      <c r="AT497" s="168" t="s">
        <v>131</v>
      </c>
      <c r="AU497" s="168" t="s">
        <v>83</v>
      </c>
      <c r="AV497" s="13" t="s">
        <v>83</v>
      </c>
      <c r="AW497" s="13" t="s">
        <v>30</v>
      </c>
      <c r="AX497" s="13" t="s">
        <v>73</v>
      </c>
      <c r="AY497" s="168" t="s">
        <v>122</v>
      </c>
    </row>
    <row r="498" spans="2:65" s="13" customFormat="1">
      <c r="B498" s="167"/>
      <c r="D498" s="161" t="s">
        <v>131</v>
      </c>
      <c r="E498" s="168" t="s">
        <v>1</v>
      </c>
      <c r="F498" s="169" t="s">
        <v>497</v>
      </c>
      <c r="H498" s="170">
        <v>2</v>
      </c>
      <c r="I498" s="171"/>
      <c r="L498" s="167"/>
      <c r="M498" s="172"/>
      <c r="T498" s="173"/>
      <c r="AT498" s="168" t="s">
        <v>131</v>
      </c>
      <c r="AU498" s="168" t="s">
        <v>83</v>
      </c>
      <c r="AV498" s="13" t="s">
        <v>83</v>
      </c>
      <c r="AW498" s="13" t="s">
        <v>30</v>
      </c>
      <c r="AX498" s="13" t="s">
        <v>73</v>
      </c>
      <c r="AY498" s="168" t="s">
        <v>122</v>
      </c>
    </row>
    <row r="499" spans="2:65" s="13" customFormat="1">
      <c r="B499" s="167"/>
      <c r="D499" s="161" t="s">
        <v>131</v>
      </c>
      <c r="E499" s="168" t="s">
        <v>1</v>
      </c>
      <c r="F499" s="169" t="s">
        <v>498</v>
      </c>
      <c r="H499" s="170">
        <v>23</v>
      </c>
      <c r="I499" s="171"/>
      <c r="L499" s="167"/>
      <c r="M499" s="172"/>
      <c r="T499" s="173"/>
      <c r="AT499" s="168" t="s">
        <v>131</v>
      </c>
      <c r="AU499" s="168" t="s">
        <v>83</v>
      </c>
      <c r="AV499" s="13" t="s">
        <v>83</v>
      </c>
      <c r="AW499" s="13" t="s">
        <v>30</v>
      </c>
      <c r="AX499" s="13" t="s">
        <v>73</v>
      </c>
      <c r="AY499" s="168" t="s">
        <v>122</v>
      </c>
    </row>
    <row r="500" spans="2:65" s="13" customFormat="1">
      <c r="B500" s="167"/>
      <c r="D500" s="161" t="s">
        <v>131</v>
      </c>
      <c r="E500" s="168" t="s">
        <v>1</v>
      </c>
      <c r="F500" s="169" t="s">
        <v>499</v>
      </c>
      <c r="H500" s="170">
        <v>2</v>
      </c>
      <c r="I500" s="171"/>
      <c r="L500" s="167"/>
      <c r="M500" s="172"/>
      <c r="T500" s="173"/>
      <c r="AT500" s="168" t="s">
        <v>131</v>
      </c>
      <c r="AU500" s="168" t="s">
        <v>83</v>
      </c>
      <c r="AV500" s="13" t="s">
        <v>83</v>
      </c>
      <c r="AW500" s="13" t="s">
        <v>30</v>
      </c>
      <c r="AX500" s="13" t="s">
        <v>73</v>
      </c>
      <c r="AY500" s="168" t="s">
        <v>122</v>
      </c>
    </row>
    <row r="501" spans="2:65" s="13" customFormat="1">
      <c r="B501" s="167"/>
      <c r="D501" s="161" t="s">
        <v>131</v>
      </c>
      <c r="E501" s="168" t="s">
        <v>1</v>
      </c>
      <c r="F501" s="169" t="s">
        <v>500</v>
      </c>
      <c r="H501" s="170">
        <v>1</v>
      </c>
      <c r="I501" s="171"/>
      <c r="L501" s="167"/>
      <c r="M501" s="172"/>
      <c r="T501" s="173"/>
      <c r="AT501" s="168" t="s">
        <v>131</v>
      </c>
      <c r="AU501" s="168" t="s">
        <v>83</v>
      </c>
      <c r="AV501" s="13" t="s">
        <v>83</v>
      </c>
      <c r="AW501" s="13" t="s">
        <v>30</v>
      </c>
      <c r="AX501" s="13" t="s">
        <v>73</v>
      </c>
      <c r="AY501" s="168" t="s">
        <v>122</v>
      </c>
    </row>
    <row r="502" spans="2:65" s="13" customFormat="1">
      <c r="B502" s="167"/>
      <c r="D502" s="161" t="s">
        <v>131</v>
      </c>
      <c r="E502" s="168" t="s">
        <v>1</v>
      </c>
      <c r="F502" s="169" t="s">
        <v>501</v>
      </c>
      <c r="H502" s="170">
        <v>28</v>
      </c>
      <c r="I502" s="171"/>
      <c r="L502" s="167"/>
      <c r="M502" s="172"/>
      <c r="T502" s="173"/>
      <c r="AT502" s="168" t="s">
        <v>131</v>
      </c>
      <c r="AU502" s="168" t="s">
        <v>83</v>
      </c>
      <c r="AV502" s="13" t="s">
        <v>83</v>
      </c>
      <c r="AW502" s="13" t="s">
        <v>30</v>
      </c>
      <c r="AX502" s="13" t="s">
        <v>73</v>
      </c>
      <c r="AY502" s="168" t="s">
        <v>122</v>
      </c>
    </row>
    <row r="503" spans="2:65" s="15" customFormat="1">
      <c r="B503" s="181"/>
      <c r="D503" s="161" t="s">
        <v>131</v>
      </c>
      <c r="E503" s="182" t="s">
        <v>1</v>
      </c>
      <c r="F503" s="183" t="s">
        <v>195</v>
      </c>
      <c r="H503" s="184">
        <v>94</v>
      </c>
      <c r="I503" s="185"/>
      <c r="L503" s="181"/>
      <c r="M503" s="186"/>
      <c r="T503" s="187"/>
      <c r="AT503" s="182" t="s">
        <v>131</v>
      </c>
      <c r="AU503" s="182" t="s">
        <v>83</v>
      </c>
      <c r="AV503" s="15" t="s">
        <v>129</v>
      </c>
      <c r="AW503" s="15" t="s">
        <v>30</v>
      </c>
      <c r="AX503" s="15" t="s">
        <v>81</v>
      </c>
      <c r="AY503" s="182" t="s">
        <v>122</v>
      </c>
    </row>
    <row r="504" spans="2:65" s="1" customFormat="1" ht="21.75" customHeight="1">
      <c r="B504" s="145"/>
      <c r="C504" s="146" t="s">
        <v>525</v>
      </c>
      <c r="D504" s="146" t="s">
        <v>125</v>
      </c>
      <c r="E504" s="147" t="s">
        <v>526</v>
      </c>
      <c r="F504" s="148" t="s">
        <v>527</v>
      </c>
      <c r="G504" s="149" t="s">
        <v>308</v>
      </c>
      <c r="H504" s="150">
        <v>0.13400000000000001</v>
      </c>
      <c r="I504" s="151"/>
      <c r="J504" s="152">
        <f>ROUND(I504*H504,2)</f>
        <v>0</v>
      </c>
      <c r="K504" s="153"/>
      <c r="L504" s="32"/>
      <c r="M504" s="154" t="s">
        <v>1</v>
      </c>
      <c r="N504" s="155" t="s">
        <v>38</v>
      </c>
      <c r="P504" s="156">
        <f>O504*H504</f>
        <v>0</v>
      </c>
      <c r="Q504" s="156">
        <v>0</v>
      </c>
      <c r="R504" s="156">
        <f>Q504*H504</f>
        <v>0</v>
      </c>
      <c r="S504" s="156">
        <v>0</v>
      </c>
      <c r="T504" s="157">
        <f>S504*H504</f>
        <v>0</v>
      </c>
      <c r="AR504" s="158" t="s">
        <v>284</v>
      </c>
      <c r="AT504" s="158" t="s">
        <v>125</v>
      </c>
      <c r="AU504" s="158" t="s">
        <v>83</v>
      </c>
      <c r="AY504" s="17" t="s">
        <v>122</v>
      </c>
      <c r="BE504" s="159">
        <f>IF(N504="základní",J504,0)</f>
        <v>0</v>
      </c>
      <c r="BF504" s="159">
        <f>IF(N504="snížená",J504,0)</f>
        <v>0</v>
      </c>
      <c r="BG504" s="159">
        <f>IF(N504="zákl. přenesená",J504,0)</f>
        <v>0</v>
      </c>
      <c r="BH504" s="159">
        <f>IF(N504="sníž. přenesená",J504,0)</f>
        <v>0</v>
      </c>
      <c r="BI504" s="159">
        <f>IF(N504="nulová",J504,0)</f>
        <v>0</v>
      </c>
      <c r="BJ504" s="17" t="s">
        <v>81</v>
      </c>
      <c r="BK504" s="159">
        <f>ROUND(I504*H504,2)</f>
        <v>0</v>
      </c>
      <c r="BL504" s="17" t="s">
        <v>284</v>
      </c>
      <c r="BM504" s="158" t="s">
        <v>528</v>
      </c>
    </row>
    <row r="505" spans="2:65" s="1" customFormat="1" ht="55.5" customHeight="1">
      <c r="B505" s="145"/>
      <c r="C505" s="146" t="s">
        <v>529</v>
      </c>
      <c r="D505" s="146" t="s">
        <v>125</v>
      </c>
      <c r="E505" s="147" t="s">
        <v>530</v>
      </c>
      <c r="F505" s="148" t="s">
        <v>648</v>
      </c>
      <c r="G505" s="149" t="s">
        <v>462</v>
      </c>
      <c r="H505" s="150">
        <v>1</v>
      </c>
      <c r="I505" s="151"/>
      <c r="J505" s="152">
        <f>ROUND(I505*H505,2)</f>
        <v>0</v>
      </c>
      <c r="K505" s="153"/>
      <c r="L505" s="32"/>
      <c r="M505" s="154" t="s">
        <v>1</v>
      </c>
      <c r="N505" s="155" t="s">
        <v>38</v>
      </c>
      <c r="P505" s="156">
        <f>O505*H505</f>
        <v>0</v>
      </c>
      <c r="Q505" s="156">
        <v>0.04</v>
      </c>
      <c r="R505" s="156">
        <f>Q505*H505</f>
        <v>0.04</v>
      </c>
      <c r="S505" s="156">
        <v>0</v>
      </c>
      <c r="T505" s="157">
        <f>S505*H505</f>
        <v>0</v>
      </c>
      <c r="AR505" s="158" t="s">
        <v>129</v>
      </c>
      <c r="AT505" s="158" t="s">
        <v>125</v>
      </c>
      <c r="AU505" s="158" t="s">
        <v>83</v>
      </c>
      <c r="AY505" s="17" t="s">
        <v>122</v>
      </c>
      <c r="BE505" s="159">
        <f>IF(N505="základní",J505,0)</f>
        <v>0</v>
      </c>
      <c r="BF505" s="159">
        <f>IF(N505="snížená",J505,0)</f>
        <v>0</v>
      </c>
      <c r="BG505" s="159">
        <f>IF(N505="zákl. přenesená",J505,0)</f>
        <v>0</v>
      </c>
      <c r="BH505" s="159">
        <f>IF(N505="sníž. přenesená",J505,0)</f>
        <v>0</v>
      </c>
      <c r="BI505" s="159">
        <f>IF(N505="nulová",J505,0)</f>
        <v>0</v>
      </c>
      <c r="BJ505" s="17" t="s">
        <v>81</v>
      </c>
      <c r="BK505" s="159">
        <f>ROUND(I505*H505,2)</f>
        <v>0</v>
      </c>
      <c r="BL505" s="17" t="s">
        <v>129</v>
      </c>
      <c r="BM505" s="158" t="s">
        <v>531</v>
      </c>
    </row>
    <row r="506" spans="2:65" s="12" customFormat="1">
      <c r="B506" s="160"/>
      <c r="D506" s="161" t="s">
        <v>131</v>
      </c>
      <c r="E506" s="162" t="s">
        <v>1</v>
      </c>
      <c r="F506" s="163" t="s">
        <v>532</v>
      </c>
      <c r="H506" s="162" t="s">
        <v>1</v>
      </c>
      <c r="I506" s="164"/>
      <c r="L506" s="160"/>
      <c r="M506" s="165"/>
      <c r="T506" s="166"/>
      <c r="AT506" s="162" t="s">
        <v>131</v>
      </c>
      <c r="AU506" s="162" t="s">
        <v>83</v>
      </c>
      <c r="AV506" s="12" t="s">
        <v>81</v>
      </c>
      <c r="AW506" s="12" t="s">
        <v>30</v>
      </c>
      <c r="AX506" s="12" t="s">
        <v>73</v>
      </c>
      <c r="AY506" s="162" t="s">
        <v>122</v>
      </c>
    </row>
    <row r="507" spans="2:65" s="13" customFormat="1">
      <c r="B507" s="167"/>
      <c r="D507" s="161" t="s">
        <v>131</v>
      </c>
      <c r="E507" s="168" t="s">
        <v>1</v>
      </c>
      <c r="F507" s="169" t="s">
        <v>81</v>
      </c>
      <c r="H507" s="170">
        <v>1</v>
      </c>
      <c r="I507" s="171"/>
      <c r="L507" s="167"/>
      <c r="M507" s="172"/>
      <c r="T507" s="173"/>
      <c r="AT507" s="168" t="s">
        <v>131</v>
      </c>
      <c r="AU507" s="168" t="s">
        <v>83</v>
      </c>
      <c r="AV507" s="13" t="s">
        <v>83</v>
      </c>
      <c r="AW507" s="13" t="s">
        <v>30</v>
      </c>
      <c r="AX507" s="13" t="s">
        <v>73</v>
      </c>
      <c r="AY507" s="168" t="s">
        <v>122</v>
      </c>
    </row>
    <row r="508" spans="2:65" s="15" customFormat="1">
      <c r="B508" s="181"/>
      <c r="D508" s="161" t="s">
        <v>131</v>
      </c>
      <c r="E508" s="182" t="s">
        <v>1</v>
      </c>
      <c r="F508" s="183" t="s">
        <v>195</v>
      </c>
      <c r="H508" s="184">
        <v>1</v>
      </c>
      <c r="I508" s="185"/>
      <c r="L508" s="181"/>
      <c r="M508" s="186"/>
      <c r="T508" s="187"/>
      <c r="AT508" s="182" t="s">
        <v>131</v>
      </c>
      <c r="AU508" s="182" t="s">
        <v>83</v>
      </c>
      <c r="AV508" s="15" t="s">
        <v>129</v>
      </c>
      <c r="AW508" s="15" t="s">
        <v>30</v>
      </c>
      <c r="AX508" s="15" t="s">
        <v>81</v>
      </c>
      <c r="AY508" s="182" t="s">
        <v>122</v>
      </c>
    </row>
    <row r="509" spans="2:65" s="1" customFormat="1" ht="55.5" customHeight="1">
      <c r="B509" s="145"/>
      <c r="C509" s="146" t="s">
        <v>533</v>
      </c>
      <c r="D509" s="146" t="s">
        <v>125</v>
      </c>
      <c r="E509" s="147" t="s">
        <v>534</v>
      </c>
      <c r="F509" s="148" t="s">
        <v>649</v>
      </c>
      <c r="G509" s="149" t="s">
        <v>462</v>
      </c>
      <c r="H509" s="150">
        <v>1</v>
      </c>
      <c r="I509" s="151"/>
      <c r="J509" s="152">
        <f>ROUND(I509*H509,2)</f>
        <v>0</v>
      </c>
      <c r="K509" s="153"/>
      <c r="L509" s="32"/>
      <c r="M509" s="154" t="s">
        <v>1</v>
      </c>
      <c r="N509" s="155" t="s">
        <v>38</v>
      </c>
      <c r="P509" s="156">
        <f>O509*H509</f>
        <v>0</v>
      </c>
      <c r="Q509" s="156">
        <v>0.04</v>
      </c>
      <c r="R509" s="156">
        <f>Q509*H509</f>
        <v>0.04</v>
      </c>
      <c r="S509" s="156">
        <v>0</v>
      </c>
      <c r="T509" s="157">
        <f>S509*H509</f>
        <v>0</v>
      </c>
      <c r="AR509" s="158" t="s">
        <v>129</v>
      </c>
      <c r="AT509" s="158" t="s">
        <v>125</v>
      </c>
      <c r="AU509" s="158" t="s">
        <v>83</v>
      </c>
      <c r="AY509" s="17" t="s">
        <v>122</v>
      </c>
      <c r="BE509" s="159">
        <f>IF(N509="základní",J509,0)</f>
        <v>0</v>
      </c>
      <c r="BF509" s="159">
        <f>IF(N509="snížená",J509,0)</f>
        <v>0</v>
      </c>
      <c r="BG509" s="159">
        <f>IF(N509="zákl. přenesená",J509,0)</f>
        <v>0</v>
      </c>
      <c r="BH509" s="159">
        <f>IF(N509="sníž. přenesená",J509,0)</f>
        <v>0</v>
      </c>
      <c r="BI509" s="159">
        <f>IF(N509="nulová",J509,0)</f>
        <v>0</v>
      </c>
      <c r="BJ509" s="17" t="s">
        <v>81</v>
      </c>
      <c r="BK509" s="159">
        <f>ROUND(I509*H509,2)</f>
        <v>0</v>
      </c>
      <c r="BL509" s="17" t="s">
        <v>129</v>
      </c>
      <c r="BM509" s="158" t="s">
        <v>535</v>
      </c>
    </row>
    <row r="510" spans="2:65" s="12" customFormat="1">
      <c r="B510" s="160"/>
      <c r="D510" s="161" t="s">
        <v>131</v>
      </c>
      <c r="E510" s="162" t="s">
        <v>1</v>
      </c>
      <c r="F510" s="163" t="s">
        <v>536</v>
      </c>
      <c r="H510" s="162" t="s">
        <v>1</v>
      </c>
      <c r="I510" s="164"/>
      <c r="L510" s="160"/>
      <c r="M510" s="165"/>
      <c r="T510" s="166"/>
      <c r="AT510" s="162" t="s">
        <v>131</v>
      </c>
      <c r="AU510" s="162" t="s">
        <v>83</v>
      </c>
      <c r="AV510" s="12" t="s">
        <v>81</v>
      </c>
      <c r="AW510" s="12" t="s">
        <v>30</v>
      </c>
      <c r="AX510" s="12" t="s">
        <v>73</v>
      </c>
      <c r="AY510" s="162" t="s">
        <v>122</v>
      </c>
    </row>
    <row r="511" spans="2:65" s="13" customFormat="1">
      <c r="B511" s="167"/>
      <c r="D511" s="161" t="s">
        <v>131</v>
      </c>
      <c r="E511" s="168" t="s">
        <v>1</v>
      </c>
      <c r="F511" s="169" t="s">
        <v>81</v>
      </c>
      <c r="H511" s="170">
        <v>1</v>
      </c>
      <c r="I511" s="171"/>
      <c r="L511" s="167"/>
      <c r="M511" s="172"/>
      <c r="T511" s="173"/>
      <c r="AT511" s="168" t="s">
        <v>131</v>
      </c>
      <c r="AU511" s="168" t="s">
        <v>83</v>
      </c>
      <c r="AV511" s="13" t="s">
        <v>83</v>
      </c>
      <c r="AW511" s="13" t="s">
        <v>30</v>
      </c>
      <c r="AX511" s="13" t="s">
        <v>73</v>
      </c>
      <c r="AY511" s="168" t="s">
        <v>122</v>
      </c>
    </row>
    <row r="512" spans="2:65" s="15" customFormat="1">
      <c r="B512" s="181"/>
      <c r="D512" s="161" t="s">
        <v>131</v>
      </c>
      <c r="E512" s="182" t="s">
        <v>1</v>
      </c>
      <c r="F512" s="183" t="s">
        <v>195</v>
      </c>
      <c r="H512" s="184">
        <v>1</v>
      </c>
      <c r="I512" s="185"/>
      <c r="L512" s="181"/>
      <c r="M512" s="186"/>
      <c r="T512" s="187"/>
      <c r="AT512" s="182" t="s">
        <v>131</v>
      </c>
      <c r="AU512" s="182" t="s">
        <v>83</v>
      </c>
      <c r="AV512" s="15" t="s">
        <v>129</v>
      </c>
      <c r="AW512" s="15" t="s">
        <v>30</v>
      </c>
      <c r="AX512" s="15" t="s">
        <v>81</v>
      </c>
      <c r="AY512" s="182" t="s">
        <v>122</v>
      </c>
    </row>
    <row r="513" spans="2:65" s="1" customFormat="1" ht="55.5" customHeight="1">
      <c r="B513" s="145"/>
      <c r="C513" s="146" t="s">
        <v>537</v>
      </c>
      <c r="D513" s="146" t="s">
        <v>125</v>
      </c>
      <c r="E513" s="147" t="s">
        <v>538</v>
      </c>
      <c r="F513" s="148" t="s">
        <v>649</v>
      </c>
      <c r="G513" s="149" t="s">
        <v>462</v>
      </c>
      <c r="H513" s="150">
        <v>1</v>
      </c>
      <c r="I513" s="151"/>
      <c r="J513" s="152">
        <f>ROUND(I513*H513,2)</f>
        <v>0</v>
      </c>
      <c r="K513" s="153"/>
      <c r="L513" s="32"/>
      <c r="M513" s="154" t="s">
        <v>1</v>
      </c>
      <c r="N513" s="155" t="s">
        <v>38</v>
      </c>
      <c r="P513" s="156">
        <f>O513*H513</f>
        <v>0</v>
      </c>
      <c r="Q513" s="156">
        <v>0.04</v>
      </c>
      <c r="R513" s="156">
        <f>Q513*H513</f>
        <v>0.04</v>
      </c>
      <c r="S513" s="156">
        <v>0</v>
      </c>
      <c r="T513" s="157">
        <f>S513*H513</f>
        <v>0</v>
      </c>
      <c r="AR513" s="158" t="s">
        <v>129</v>
      </c>
      <c r="AT513" s="158" t="s">
        <v>125</v>
      </c>
      <c r="AU513" s="158" t="s">
        <v>83</v>
      </c>
      <c r="AY513" s="17" t="s">
        <v>122</v>
      </c>
      <c r="BE513" s="159">
        <f>IF(N513="základní",J513,0)</f>
        <v>0</v>
      </c>
      <c r="BF513" s="159">
        <f>IF(N513="snížená",J513,0)</f>
        <v>0</v>
      </c>
      <c r="BG513" s="159">
        <f>IF(N513="zákl. přenesená",J513,0)</f>
        <v>0</v>
      </c>
      <c r="BH513" s="159">
        <f>IF(N513="sníž. přenesená",J513,0)</f>
        <v>0</v>
      </c>
      <c r="BI513" s="159">
        <f>IF(N513="nulová",J513,0)</f>
        <v>0</v>
      </c>
      <c r="BJ513" s="17" t="s">
        <v>81</v>
      </c>
      <c r="BK513" s="159">
        <f>ROUND(I513*H513,2)</f>
        <v>0</v>
      </c>
      <c r="BL513" s="17" t="s">
        <v>129</v>
      </c>
      <c r="BM513" s="158" t="s">
        <v>539</v>
      </c>
    </row>
    <row r="514" spans="2:65" s="12" customFormat="1">
      <c r="B514" s="160"/>
      <c r="D514" s="161" t="s">
        <v>131</v>
      </c>
      <c r="E514" s="162" t="s">
        <v>1</v>
      </c>
      <c r="F514" s="163" t="s">
        <v>540</v>
      </c>
      <c r="H514" s="162" t="s">
        <v>1</v>
      </c>
      <c r="I514" s="164"/>
      <c r="L514" s="160"/>
      <c r="M514" s="165"/>
      <c r="T514" s="166"/>
      <c r="AT514" s="162" t="s">
        <v>131</v>
      </c>
      <c r="AU514" s="162" t="s">
        <v>83</v>
      </c>
      <c r="AV514" s="12" t="s">
        <v>81</v>
      </c>
      <c r="AW514" s="12" t="s">
        <v>30</v>
      </c>
      <c r="AX514" s="12" t="s">
        <v>73</v>
      </c>
      <c r="AY514" s="162" t="s">
        <v>122</v>
      </c>
    </row>
    <row r="515" spans="2:65" s="13" customFormat="1">
      <c r="B515" s="167"/>
      <c r="D515" s="161" t="s">
        <v>131</v>
      </c>
      <c r="E515" s="168" t="s">
        <v>1</v>
      </c>
      <c r="F515" s="169" t="s">
        <v>81</v>
      </c>
      <c r="H515" s="170">
        <v>1</v>
      </c>
      <c r="I515" s="171"/>
      <c r="L515" s="167"/>
      <c r="M515" s="172"/>
      <c r="T515" s="173"/>
      <c r="AT515" s="168" t="s">
        <v>131</v>
      </c>
      <c r="AU515" s="168" t="s">
        <v>83</v>
      </c>
      <c r="AV515" s="13" t="s">
        <v>83</v>
      </c>
      <c r="AW515" s="13" t="s">
        <v>30</v>
      </c>
      <c r="AX515" s="13" t="s">
        <v>73</v>
      </c>
      <c r="AY515" s="168" t="s">
        <v>122</v>
      </c>
    </row>
    <row r="516" spans="2:65" s="15" customFormat="1">
      <c r="B516" s="181"/>
      <c r="D516" s="161" t="s">
        <v>131</v>
      </c>
      <c r="E516" s="182" t="s">
        <v>1</v>
      </c>
      <c r="F516" s="183" t="s">
        <v>195</v>
      </c>
      <c r="H516" s="184">
        <v>1</v>
      </c>
      <c r="I516" s="185"/>
      <c r="L516" s="181"/>
      <c r="M516" s="186"/>
      <c r="T516" s="187"/>
      <c r="AT516" s="182" t="s">
        <v>131</v>
      </c>
      <c r="AU516" s="182" t="s">
        <v>83</v>
      </c>
      <c r="AV516" s="15" t="s">
        <v>129</v>
      </c>
      <c r="AW516" s="15" t="s">
        <v>30</v>
      </c>
      <c r="AX516" s="15" t="s">
        <v>81</v>
      </c>
      <c r="AY516" s="182" t="s">
        <v>122</v>
      </c>
    </row>
    <row r="517" spans="2:65" s="1" customFormat="1" ht="55.5" customHeight="1">
      <c r="B517" s="145"/>
      <c r="C517" s="146" t="s">
        <v>541</v>
      </c>
      <c r="D517" s="146" t="s">
        <v>125</v>
      </c>
      <c r="E517" s="147" t="s">
        <v>542</v>
      </c>
      <c r="F517" s="148" t="s">
        <v>650</v>
      </c>
      <c r="G517" s="149" t="s">
        <v>462</v>
      </c>
      <c r="H517" s="150">
        <v>1</v>
      </c>
      <c r="I517" s="151"/>
      <c r="J517" s="152">
        <f>ROUND(I517*H517,2)</f>
        <v>0</v>
      </c>
      <c r="K517" s="153"/>
      <c r="L517" s="32"/>
      <c r="M517" s="154" t="s">
        <v>1</v>
      </c>
      <c r="N517" s="155" t="s">
        <v>38</v>
      </c>
      <c r="P517" s="156">
        <f>O517*H517</f>
        <v>0</v>
      </c>
      <c r="Q517" s="156">
        <v>0.04</v>
      </c>
      <c r="R517" s="156">
        <f>Q517*H517</f>
        <v>0.04</v>
      </c>
      <c r="S517" s="156">
        <v>0</v>
      </c>
      <c r="T517" s="157">
        <f>S517*H517</f>
        <v>0</v>
      </c>
      <c r="AR517" s="158" t="s">
        <v>129</v>
      </c>
      <c r="AT517" s="158" t="s">
        <v>125</v>
      </c>
      <c r="AU517" s="158" t="s">
        <v>83</v>
      </c>
      <c r="AY517" s="17" t="s">
        <v>122</v>
      </c>
      <c r="BE517" s="159">
        <f>IF(N517="základní",J517,0)</f>
        <v>0</v>
      </c>
      <c r="BF517" s="159">
        <f>IF(N517="snížená",J517,0)</f>
        <v>0</v>
      </c>
      <c r="BG517" s="159">
        <f>IF(N517="zákl. přenesená",J517,0)</f>
        <v>0</v>
      </c>
      <c r="BH517" s="159">
        <f>IF(N517="sníž. přenesená",J517,0)</f>
        <v>0</v>
      </c>
      <c r="BI517" s="159">
        <f>IF(N517="nulová",J517,0)</f>
        <v>0</v>
      </c>
      <c r="BJ517" s="17" t="s">
        <v>81</v>
      </c>
      <c r="BK517" s="159">
        <f>ROUND(I517*H517,2)</f>
        <v>0</v>
      </c>
      <c r="BL517" s="17" t="s">
        <v>129</v>
      </c>
      <c r="BM517" s="158" t="s">
        <v>543</v>
      </c>
    </row>
    <row r="518" spans="2:65" s="12" customFormat="1">
      <c r="B518" s="160"/>
      <c r="D518" s="161" t="s">
        <v>131</v>
      </c>
      <c r="E518" s="162" t="s">
        <v>1</v>
      </c>
      <c r="F518" s="163" t="s">
        <v>544</v>
      </c>
      <c r="H518" s="162" t="s">
        <v>1</v>
      </c>
      <c r="I518" s="164"/>
      <c r="L518" s="160"/>
      <c r="M518" s="165"/>
      <c r="T518" s="166"/>
      <c r="AT518" s="162" t="s">
        <v>131</v>
      </c>
      <c r="AU518" s="162" t="s">
        <v>83</v>
      </c>
      <c r="AV518" s="12" t="s">
        <v>81</v>
      </c>
      <c r="AW518" s="12" t="s">
        <v>30</v>
      </c>
      <c r="AX518" s="12" t="s">
        <v>73</v>
      </c>
      <c r="AY518" s="162" t="s">
        <v>122</v>
      </c>
    </row>
    <row r="519" spans="2:65" s="13" customFormat="1">
      <c r="B519" s="167"/>
      <c r="D519" s="161" t="s">
        <v>131</v>
      </c>
      <c r="E519" s="168" t="s">
        <v>1</v>
      </c>
      <c r="F519" s="169" t="s">
        <v>81</v>
      </c>
      <c r="H519" s="170">
        <v>1</v>
      </c>
      <c r="I519" s="171"/>
      <c r="L519" s="167"/>
      <c r="M519" s="172"/>
      <c r="T519" s="173"/>
      <c r="AT519" s="168" t="s">
        <v>131</v>
      </c>
      <c r="AU519" s="168" t="s">
        <v>83</v>
      </c>
      <c r="AV519" s="13" t="s">
        <v>83</v>
      </c>
      <c r="AW519" s="13" t="s">
        <v>30</v>
      </c>
      <c r="AX519" s="13" t="s">
        <v>73</v>
      </c>
      <c r="AY519" s="168" t="s">
        <v>122</v>
      </c>
    </row>
    <row r="520" spans="2:65" s="15" customFormat="1">
      <c r="B520" s="181"/>
      <c r="D520" s="161" t="s">
        <v>131</v>
      </c>
      <c r="E520" s="182" t="s">
        <v>1</v>
      </c>
      <c r="F520" s="183" t="s">
        <v>195</v>
      </c>
      <c r="H520" s="184">
        <v>1</v>
      </c>
      <c r="I520" s="185"/>
      <c r="L520" s="181"/>
      <c r="M520" s="186"/>
      <c r="T520" s="187"/>
      <c r="AT520" s="182" t="s">
        <v>131</v>
      </c>
      <c r="AU520" s="182" t="s">
        <v>83</v>
      </c>
      <c r="AV520" s="15" t="s">
        <v>129</v>
      </c>
      <c r="AW520" s="15" t="s">
        <v>30</v>
      </c>
      <c r="AX520" s="15" t="s">
        <v>81</v>
      </c>
      <c r="AY520" s="182" t="s">
        <v>122</v>
      </c>
    </row>
    <row r="521" spans="2:65" s="1" customFormat="1" ht="55.5" customHeight="1">
      <c r="B521" s="145"/>
      <c r="C521" s="146" t="s">
        <v>545</v>
      </c>
      <c r="D521" s="146" t="s">
        <v>125</v>
      </c>
      <c r="E521" s="147" t="s">
        <v>546</v>
      </c>
      <c r="F521" s="148" t="s">
        <v>651</v>
      </c>
      <c r="G521" s="149" t="s">
        <v>462</v>
      </c>
      <c r="H521" s="150">
        <v>1</v>
      </c>
      <c r="I521" s="151"/>
      <c r="J521" s="152">
        <f>ROUND(I521*H521,2)</f>
        <v>0</v>
      </c>
      <c r="K521" s="153"/>
      <c r="L521" s="32"/>
      <c r="M521" s="154" t="s">
        <v>1</v>
      </c>
      <c r="N521" s="155" t="s">
        <v>38</v>
      </c>
      <c r="P521" s="156">
        <f>O521*H521</f>
        <v>0</v>
      </c>
      <c r="Q521" s="156">
        <v>0.04</v>
      </c>
      <c r="R521" s="156">
        <f>Q521*H521</f>
        <v>0.04</v>
      </c>
      <c r="S521" s="156">
        <v>0</v>
      </c>
      <c r="T521" s="157">
        <f>S521*H521</f>
        <v>0</v>
      </c>
      <c r="AR521" s="158" t="s">
        <v>129</v>
      </c>
      <c r="AT521" s="158" t="s">
        <v>125</v>
      </c>
      <c r="AU521" s="158" t="s">
        <v>83</v>
      </c>
      <c r="AY521" s="17" t="s">
        <v>122</v>
      </c>
      <c r="BE521" s="159">
        <f>IF(N521="základní",J521,0)</f>
        <v>0</v>
      </c>
      <c r="BF521" s="159">
        <f>IF(N521="snížená",J521,0)</f>
        <v>0</v>
      </c>
      <c r="BG521" s="159">
        <f>IF(N521="zákl. přenesená",J521,0)</f>
        <v>0</v>
      </c>
      <c r="BH521" s="159">
        <f>IF(N521="sníž. přenesená",J521,0)</f>
        <v>0</v>
      </c>
      <c r="BI521" s="159">
        <f>IF(N521="nulová",J521,0)</f>
        <v>0</v>
      </c>
      <c r="BJ521" s="17" t="s">
        <v>81</v>
      </c>
      <c r="BK521" s="159">
        <f>ROUND(I521*H521,2)</f>
        <v>0</v>
      </c>
      <c r="BL521" s="17" t="s">
        <v>129</v>
      </c>
      <c r="BM521" s="158" t="s">
        <v>547</v>
      </c>
    </row>
    <row r="522" spans="2:65" s="12" customFormat="1">
      <c r="B522" s="160"/>
      <c r="D522" s="161" t="s">
        <v>131</v>
      </c>
      <c r="E522" s="162" t="s">
        <v>1</v>
      </c>
      <c r="F522" s="163" t="s">
        <v>548</v>
      </c>
      <c r="H522" s="162" t="s">
        <v>1</v>
      </c>
      <c r="I522" s="164"/>
      <c r="L522" s="160"/>
      <c r="M522" s="165"/>
      <c r="T522" s="166"/>
      <c r="AT522" s="162" t="s">
        <v>131</v>
      </c>
      <c r="AU522" s="162" t="s">
        <v>83</v>
      </c>
      <c r="AV522" s="12" t="s">
        <v>81</v>
      </c>
      <c r="AW522" s="12" t="s">
        <v>30</v>
      </c>
      <c r="AX522" s="12" t="s">
        <v>73</v>
      </c>
      <c r="AY522" s="162" t="s">
        <v>122</v>
      </c>
    </row>
    <row r="523" spans="2:65" s="13" customFormat="1">
      <c r="B523" s="167"/>
      <c r="D523" s="161" t="s">
        <v>131</v>
      </c>
      <c r="E523" s="168" t="s">
        <v>1</v>
      </c>
      <c r="F523" s="169" t="s">
        <v>81</v>
      </c>
      <c r="H523" s="170">
        <v>1</v>
      </c>
      <c r="I523" s="171"/>
      <c r="L523" s="167"/>
      <c r="M523" s="172"/>
      <c r="T523" s="173"/>
      <c r="AT523" s="168" t="s">
        <v>131</v>
      </c>
      <c r="AU523" s="168" t="s">
        <v>83</v>
      </c>
      <c r="AV523" s="13" t="s">
        <v>83</v>
      </c>
      <c r="AW523" s="13" t="s">
        <v>30</v>
      </c>
      <c r="AX523" s="13" t="s">
        <v>73</v>
      </c>
      <c r="AY523" s="168" t="s">
        <v>122</v>
      </c>
    </row>
    <row r="524" spans="2:65" s="15" customFormat="1">
      <c r="B524" s="181"/>
      <c r="D524" s="161" t="s">
        <v>131</v>
      </c>
      <c r="E524" s="182" t="s">
        <v>1</v>
      </c>
      <c r="F524" s="183" t="s">
        <v>195</v>
      </c>
      <c r="H524" s="184">
        <v>1</v>
      </c>
      <c r="I524" s="185"/>
      <c r="L524" s="181"/>
      <c r="M524" s="186"/>
      <c r="T524" s="187"/>
      <c r="AT524" s="182" t="s">
        <v>131</v>
      </c>
      <c r="AU524" s="182" t="s">
        <v>83</v>
      </c>
      <c r="AV524" s="15" t="s">
        <v>129</v>
      </c>
      <c r="AW524" s="15" t="s">
        <v>30</v>
      </c>
      <c r="AX524" s="15" t="s">
        <v>81</v>
      </c>
      <c r="AY524" s="182" t="s">
        <v>122</v>
      </c>
    </row>
    <row r="525" spans="2:65" s="1" customFormat="1" ht="55.5" customHeight="1">
      <c r="B525" s="145"/>
      <c r="C525" s="146" t="s">
        <v>549</v>
      </c>
      <c r="D525" s="146" t="s">
        <v>125</v>
      </c>
      <c r="E525" s="147" t="s">
        <v>550</v>
      </c>
      <c r="F525" s="148" t="s">
        <v>652</v>
      </c>
      <c r="G525" s="149" t="s">
        <v>462</v>
      </c>
      <c r="H525" s="150">
        <v>28</v>
      </c>
      <c r="I525" s="151"/>
      <c r="J525" s="152">
        <f>ROUND(I525*H525,2)</f>
        <v>0</v>
      </c>
      <c r="K525" s="153"/>
      <c r="L525" s="32"/>
      <c r="M525" s="154" t="s">
        <v>1</v>
      </c>
      <c r="N525" s="155" t="s">
        <v>38</v>
      </c>
      <c r="P525" s="156">
        <f>O525*H525</f>
        <v>0</v>
      </c>
      <c r="Q525" s="156">
        <v>3.3799999999999997E-2</v>
      </c>
      <c r="R525" s="156">
        <f>Q525*H525</f>
        <v>0.94639999999999991</v>
      </c>
      <c r="S525" s="156">
        <v>0</v>
      </c>
      <c r="T525" s="157">
        <f>S525*H525</f>
        <v>0</v>
      </c>
      <c r="AR525" s="158" t="s">
        <v>129</v>
      </c>
      <c r="AT525" s="158" t="s">
        <v>125</v>
      </c>
      <c r="AU525" s="158" t="s">
        <v>83</v>
      </c>
      <c r="AY525" s="17" t="s">
        <v>122</v>
      </c>
      <c r="BE525" s="159">
        <f>IF(N525="základní",J525,0)</f>
        <v>0</v>
      </c>
      <c r="BF525" s="159">
        <f>IF(N525="snížená",J525,0)</f>
        <v>0</v>
      </c>
      <c r="BG525" s="159">
        <f>IF(N525="zákl. přenesená",J525,0)</f>
        <v>0</v>
      </c>
      <c r="BH525" s="159">
        <f>IF(N525="sníž. přenesená",J525,0)</f>
        <v>0</v>
      </c>
      <c r="BI525" s="159">
        <f>IF(N525="nulová",J525,0)</f>
        <v>0</v>
      </c>
      <c r="BJ525" s="17" t="s">
        <v>81</v>
      </c>
      <c r="BK525" s="159">
        <f>ROUND(I525*H525,2)</f>
        <v>0</v>
      </c>
      <c r="BL525" s="17" t="s">
        <v>129</v>
      </c>
      <c r="BM525" s="158" t="s">
        <v>551</v>
      </c>
    </row>
    <row r="526" spans="2:65" s="12" customFormat="1">
      <c r="B526" s="160"/>
      <c r="D526" s="161" t="s">
        <v>131</v>
      </c>
      <c r="E526" s="162" t="s">
        <v>1</v>
      </c>
      <c r="F526" s="163" t="s">
        <v>552</v>
      </c>
      <c r="H526" s="162" t="s">
        <v>1</v>
      </c>
      <c r="I526" s="164"/>
      <c r="L526" s="160"/>
      <c r="M526" s="165"/>
      <c r="T526" s="166"/>
      <c r="AT526" s="162" t="s">
        <v>131</v>
      </c>
      <c r="AU526" s="162" t="s">
        <v>83</v>
      </c>
      <c r="AV526" s="12" t="s">
        <v>81</v>
      </c>
      <c r="AW526" s="12" t="s">
        <v>30</v>
      </c>
      <c r="AX526" s="12" t="s">
        <v>73</v>
      </c>
      <c r="AY526" s="162" t="s">
        <v>122</v>
      </c>
    </row>
    <row r="527" spans="2:65" s="13" customFormat="1">
      <c r="B527" s="167"/>
      <c r="D527" s="161" t="s">
        <v>131</v>
      </c>
      <c r="E527" s="168" t="s">
        <v>1</v>
      </c>
      <c r="F527" s="169" t="s">
        <v>366</v>
      </c>
      <c r="H527" s="170">
        <v>28</v>
      </c>
      <c r="I527" s="171"/>
      <c r="L527" s="167"/>
      <c r="M527" s="172"/>
      <c r="T527" s="173"/>
      <c r="AT527" s="168" t="s">
        <v>131</v>
      </c>
      <c r="AU527" s="168" t="s">
        <v>83</v>
      </c>
      <c r="AV527" s="13" t="s">
        <v>83</v>
      </c>
      <c r="AW527" s="13" t="s">
        <v>30</v>
      </c>
      <c r="AX527" s="13" t="s">
        <v>73</v>
      </c>
      <c r="AY527" s="168" t="s">
        <v>122</v>
      </c>
    </row>
    <row r="528" spans="2:65" s="15" customFormat="1">
      <c r="B528" s="181"/>
      <c r="D528" s="161" t="s">
        <v>131</v>
      </c>
      <c r="E528" s="182" t="s">
        <v>1</v>
      </c>
      <c r="F528" s="183" t="s">
        <v>195</v>
      </c>
      <c r="H528" s="184">
        <v>28</v>
      </c>
      <c r="I528" s="185"/>
      <c r="L528" s="181"/>
      <c r="M528" s="186"/>
      <c r="T528" s="187"/>
      <c r="AT528" s="182" t="s">
        <v>131</v>
      </c>
      <c r="AU528" s="182" t="s">
        <v>83</v>
      </c>
      <c r="AV528" s="15" t="s">
        <v>129</v>
      </c>
      <c r="AW528" s="15" t="s">
        <v>30</v>
      </c>
      <c r="AX528" s="15" t="s">
        <v>81</v>
      </c>
      <c r="AY528" s="182" t="s">
        <v>122</v>
      </c>
    </row>
    <row r="529" spans="2:65" s="1" customFormat="1" ht="66.75" customHeight="1">
      <c r="B529" s="145"/>
      <c r="C529" s="146" t="s">
        <v>553</v>
      </c>
      <c r="D529" s="146" t="s">
        <v>125</v>
      </c>
      <c r="E529" s="147" t="s">
        <v>554</v>
      </c>
      <c r="F529" s="148" t="s">
        <v>653</v>
      </c>
      <c r="G529" s="149" t="s">
        <v>462</v>
      </c>
      <c r="H529" s="150">
        <v>23</v>
      </c>
      <c r="I529" s="151"/>
      <c r="J529" s="152">
        <f>ROUND(I529*H529,2)</f>
        <v>0</v>
      </c>
      <c r="K529" s="153"/>
      <c r="L529" s="32"/>
      <c r="M529" s="154" t="s">
        <v>1</v>
      </c>
      <c r="N529" s="155" t="s">
        <v>38</v>
      </c>
      <c r="P529" s="156">
        <f>O529*H529</f>
        <v>0</v>
      </c>
      <c r="Q529" s="156">
        <v>3.3799999999999997E-2</v>
      </c>
      <c r="R529" s="156">
        <f>Q529*H529</f>
        <v>0.77739999999999987</v>
      </c>
      <c r="S529" s="156">
        <v>0</v>
      </c>
      <c r="T529" s="157">
        <f>S529*H529</f>
        <v>0</v>
      </c>
      <c r="AR529" s="158" t="s">
        <v>129</v>
      </c>
      <c r="AT529" s="158" t="s">
        <v>125</v>
      </c>
      <c r="AU529" s="158" t="s">
        <v>83</v>
      </c>
      <c r="AY529" s="17" t="s">
        <v>122</v>
      </c>
      <c r="BE529" s="159">
        <f>IF(N529="základní",J529,0)</f>
        <v>0</v>
      </c>
      <c r="BF529" s="159">
        <f>IF(N529="snížená",J529,0)</f>
        <v>0</v>
      </c>
      <c r="BG529" s="159">
        <f>IF(N529="zákl. přenesená",J529,0)</f>
        <v>0</v>
      </c>
      <c r="BH529" s="159">
        <f>IF(N529="sníž. přenesená",J529,0)</f>
        <v>0</v>
      </c>
      <c r="BI529" s="159">
        <f>IF(N529="nulová",J529,0)</f>
        <v>0</v>
      </c>
      <c r="BJ529" s="17" t="s">
        <v>81</v>
      </c>
      <c r="BK529" s="159">
        <f>ROUND(I529*H529,2)</f>
        <v>0</v>
      </c>
      <c r="BL529" s="17" t="s">
        <v>129</v>
      </c>
      <c r="BM529" s="158" t="s">
        <v>555</v>
      </c>
    </row>
    <row r="530" spans="2:65" s="12" customFormat="1">
      <c r="B530" s="160"/>
      <c r="D530" s="161" t="s">
        <v>131</v>
      </c>
      <c r="E530" s="162" t="s">
        <v>1</v>
      </c>
      <c r="F530" s="163" t="s">
        <v>556</v>
      </c>
      <c r="H530" s="162" t="s">
        <v>1</v>
      </c>
      <c r="I530" s="164"/>
      <c r="L530" s="160"/>
      <c r="M530" s="165"/>
      <c r="T530" s="166"/>
      <c r="AT530" s="162" t="s">
        <v>131</v>
      </c>
      <c r="AU530" s="162" t="s">
        <v>83</v>
      </c>
      <c r="AV530" s="12" t="s">
        <v>81</v>
      </c>
      <c r="AW530" s="12" t="s">
        <v>30</v>
      </c>
      <c r="AX530" s="12" t="s">
        <v>73</v>
      </c>
      <c r="AY530" s="162" t="s">
        <v>122</v>
      </c>
    </row>
    <row r="531" spans="2:65" s="13" customFormat="1">
      <c r="B531" s="167"/>
      <c r="D531" s="161" t="s">
        <v>131</v>
      </c>
      <c r="E531" s="168" t="s">
        <v>1</v>
      </c>
      <c r="F531" s="169" t="s">
        <v>329</v>
      </c>
      <c r="H531" s="170">
        <v>23</v>
      </c>
      <c r="I531" s="171"/>
      <c r="L531" s="167"/>
      <c r="M531" s="172"/>
      <c r="T531" s="173"/>
      <c r="AT531" s="168" t="s">
        <v>131</v>
      </c>
      <c r="AU531" s="168" t="s">
        <v>83</v>
      </c>
      <c r="AV531" s="13" t="s">
        <v>83</v>
      </c>
      <c r="AW531" s="13" t="s">
        <v>30</v>
      </c>
      <c r="AX531" s="13" t="s">
        <v>73</v>
      </c>
      <c r="AY531" s="168" t="s">
        <v>122</v>
      </c>
    </row>
    <row r="532" spans="2:65" s="15" customFormat="1">
      <c r="B532" s="181"/>
      <c r="D532" s="161" t="s">
        <v>131</v>
      </c>
      <c r="E532" s="182" t="s">
        <v>1</v>
      </c>
      <c r="F532" s="183" t="s">
        <v>195</v>
      </c>
      <c r="H532" s="184">
        <v>23</v>
      </c>
      <c r="I532" s="185"/>
      <c r="L532" s="181"/>
      <c r="M532" s="186"/>
      <c r="T532" s="187"/>
      <c r="AT532" s="182" t="s">
        <v>131</v>
      </c>
      <c r="AU532" s="182" t="s">
        <v>83</v>
      </c>
      <c r="AV532" s="15" t="s">
        <v>129</v>
      </c>
      <c r="AW532" s="15" t="s">
        <v>30</v>
      </c>
      <c r="AX532" s="15" t="s">
        <v>81</v>
      </c>
      <c r="AY532" s="182" t="s">
        <v>122</v>
      </c>
    </row>
    <row r="533" spans="2:65" s="1" customFormat="1" ht="66.75" customHeight="1">
      <c r="B533" s="145"/>
      <c r="C533" s="146" t="s">
        <v>557</v>
      </c>
      <c r="D533" s="146" t="s">
        <v>125</v>
      </c>
      <c r="E533" s="147" t="s">
        <v>558</v>
      </c>
      <c r="F533" s="148" t="s">
        <v>653</v>
      </c>
      <c r="G533" s="149" t="s">
        <v>462</v>
      </c>
      <c r="H533" s="150">
        <v>1</v>
      </c>
      <c r="I533" s="151"/>
      <c r="J533" s="152">
        <f>ROUND(I533*H533,2)</f>
        <v>0</v>
      </c>
      <c r="K533" s="153"/>
      <c r="L533" s="32"/>
      <c r="M533" s="154" t="s">
        <v>1</v>
      </c>
      <c r="N533" s="155" t="s">
        <v>38</v>
      </c>
      <c r="P533" s="156">
        <f>O533*H533</f>
        <v>0</v>
      </c>
      <c r="Q533" s="156">
        <v>3.3799999999999997E-2</v>
      </c>
      <c r="R533" s="156">
        <f>Q533*H533</f>
        <v>3.3799999999999997E-2</v>
      </c>
      <c r="S533" s="156">
        <v>0</v>
      </c>
      <c r="T533" s="157">
        <f>S533*H533</f>
        <v>0</v>
      </c>
      <c r="AR533" s="158" t="s">
        <v>129</v>
      </c>
      <c r="AT533" s="158" t="s">
        <v>125</v>
      </c>
      <c r="AU533" s="158" t="s">
        <v>83</v>
      </c>
      <c r="AY533" s="17" t="s">
        <v>122</v>
      </c>
      <c r="BE533" s="159">
        <f>IF(N533="základní",J533,0)</f>
        <v>0</v>
      </c>
      <c r="BF533" s="159">
        <f>IF(N533="snížená",J533,0)</f>
        <v>0</v>
      </c>
      <c r="BG533" s="159">
        <f>IF(N533="zákl. přenesená",J533,0)</f>
        <v>0</v>
      </c>
      <c r="BH533" s="159">
        <f>IF(N533="sníž. přenesená",J533,0)</f>
        <v>0</v>
      </c>
      <c r="BI533" s="159">
        <f>IF(N533="nulová",J533,0)</f>
        <v>0</v>
      </c>
      <c r="BJ533" s="17" t="s">
        <v>81</v>
      </c>
      <c r="BK533" s="159">
        <f>ROUND(I533*H533,2)</f>
        <v>0</v>
      </c>
      <c r="BL533" s="17" t="s">
        <v>129</v>
      </c>
      <c r="BM533" s="158" t="s">
        <v>559</v>
      </c>
    </row>
    <row r="534" spans="2:65" s="12" customFormat="1">
      <c r="B534" s="160"/>
      <c r="D534" s="161" t="s">
        <v>131</v>
      </c>
      <c r="E534" s="162" t="s">
        <v>1</v>
      </c>
      <c r="F534" s="163" t="s">
        <v>560</v>
      </c>
      <c r="H534" s="162" t="s">
        <v>1</v>
      </c>
      <c r="I534" s="164"/>
      <c r="L534" s="160"/>
      <c r="M534" s="165"/>
      <c r="T534" s="166"/>
      <c r="AT534" s="162" t="s">
        <v>131</v>
      </c>
      <c r="AU534" s="162" t="s">
        <v>83</v>
      </c>
      <c r="AV534" s="12" t="s">
        <v>81</v>
      </c>
      <c r="AW534" s="12" t="s">
        <v>30</v>
      </c>
      <c r="AX534" s="12" t="s">
        <v>73</v>
      </c>
      <c r="AY534" s="162" t="s">
        <v>122</v>
      </c>
    </row>
    <row r="535" spans="2:65" s="13" customFormat="1">
      <c r="B535" s="167"/>
      <c r="D535" s="161" t="s">
        <v>131</v>
      </c>
      <c r="E535" s="168" t="s">
        <v>1</v>
      </c>
      <c r="F535" s="169" t="s">
        <v>81</v>
      </c>
      <c r="H535" s="170">
        <v>1</v>
      </c>
      <c r="I535" s="171"/>
      <c r="L535" s="167"/>
      <c r="M535" s="172"/>
      <c r="T535" s="173"/>
      <c r="AT535" s="168" t="s">
        <v>131</v>
      </c>
      <c r="AU535" s="168" t="s">
        <v>83</v>
      </c>
      <c r="AV535" s="13" t="s">
        <v>83</v>
      </c>
      <c r="AW535" s="13" t="s">
        <v>30</v>
      </c>
      <c r="AX535" s="13" t="s">
        <v>73</v>
      </c>
      <c r="AY535" s="168" t="s">
        <v>122</v>
      </c>
    </row>
    <row r="536" spans="2:65" s="15" customFormat="1">
      <c r="B536" s="181"/>
      <c r="D536" s="161" t="s">
        <v>131</v>
      </c>
      <c r="E536" s="182" t="s">
        <v>1</v>
      </c>
      <c r="F536" s="183" t="s">
        <v>195</v>
      </c>
      <c r="H536" s="184">
        <v>1</v>
      </c>
      <c r="I536" s="185"/>
      <c r="L536" s="181"/>
      <c r="M536" s="186"/>
      <c r="T536" s="187"/>
      <c r="AT536" s="182" t="s">
        <v>131</v>
      </c>
      <c r="AU536" s="182" t="s">
        <v>83</v>
      </c>
      <c r="AV536" s="15" t="s">
        <v>129</v>
      </c>
      <c r="AW536" s="15" t="s">
        <v>30</v>
      </c>
      <c r="AX536" s="15" t="s">
        <v>81</v>
      </c>
      <c r="AY536" s="182" t="s">
        <v>122</v>
      </c>
    </row>
    <row r="537" spans="2:65" s="1" customFormat="1" ht="66.75" customHeight="1">
      <c r="B537" s="145"/>
      <c r="C537" s="146" t="s">
        <v>561</v>
      </c>
      <c r="D537" s="146" t="s">
        <v>125</v>
      </c>
      <c r="E537" s="147" t="s">
        <v>562</v>
      </c>
      <c r="F537" s="148" t="s">
        <v>653</v>
      </c>
      <c r="G537" s="149" t="s">
        <v>462</v>
      </c>
      <c r="H537" s="150">
        <v>2</v>
      </c>
      <c r="I537" s="151"/>
      <c r="J537" s="152">
        <f>ROUND(I537*H537,2)</f>
        <v>0</v>
      </c>
      <c r="K537" s="153"/>
      <c r="L537" s="32"/>
      <c r="M537" s="154" t="s">
        <v>1</v>
      </c>
      <c r="N537" s="155" t="s">
        <v>38</v>
      </c>
      <c r="P537" s="156">
        <f>O537*H537</f>
        <v>0</v>
      </c>
      <c r="Q537" s="156">
        <v>3.3799999999999997E-2</v>
      </c>
      <c r="R537" s="156">
        <f>Q537*H537</f>
        <v>6.7599999999999993E-2</v>
      </c>
      <c r="S537" s="156">
        <v>0</v>
      </c>
      <c r="T537" s="157">
        <f>S537*H537</f>
        <v>0</v>
      </c>
      <c r="AR537" s="158" t="s">
        <v>129</v>
      </c>
      <c r="AT537" s="158" t="s">
        <v>125</v>
      </c>
      <c r="AU537" s="158" t="s">
        <v>83</v>
      </c>
      <c r="AY537" s="17" t="s">
        <v>122</v>
      </c>
      <c r="BE537" s="159">
        <f>IF(N537="základní",J537,0)</f>
        <v>0</v>
      </c>
      <c r="BF537" s="159">
        <f>IF(N537="snížená",J537,0)</f>
        <v>0</v>
      </c>
      <c r="BG537" s="159">
        <f>IF(N537="zákl. přenesená",J537,0)</f>
        <v>0</v>
      </c>
      <c r="BH537" s="159">
        <f>IF(N537="sníž. přenesená",J537,0)</f>
        <v>0</v>
      </c>
      <c r="BI537" s="159">
        <f>IF(N537="nulová",J537,0)</f>
        <v>0</v>
      </c>
      <c r="BJ537" s="17" t="s">
        <v>81</v>
      </c>
      <c r="BK537" s="159">
        <f>ROUND(I537*H537,2)</f>
        <v>0</v>
      </c>
      <c r="BL537" s="17" t="s">
        <v>129</v>
      </c>
      <c r="BM537" s="158" t="s">
        <v>563</v>
      </c>
    </row>
    <row r="538" spans="2:65" s="12" customFormat="1">
      <c r="B538" s="160"/>
      <c r="D538" s="161" t="s">
        <v>131</v>
      </c>
      <c r="E538" s="162" t="s">
        <v>1</v>
      </c>
      <c r="F538" s="163" t="s">
        <v>564</v>
      </c>
      <c r="H538" s="162" t="s">
        <v>1</v>
      </c>
      <c r="I538" s="164"/>
      <c r="L538" s="160"/>
      <c r="M538" s="165"/>
      <c r="T538" s="166"/>
      <c r="AT538" s="162" t="s">
        <v>131</v>
      </c>
      <c r="AU538" s="162" t="s">
        <v>83</v>
      </c>
      <c r="AV538" s="12" t="s">
        <v>81</v>
      </c>
      <c r="AW538" s="12" t="s">
        <v>30</v>
      </c>
      <c r="AX538" s="12" t="s">
        <v>73</v>
      </c>
      <c r="AY538" s="162" t="s">
        <v>122</v>
      </c>
    </row>
    <row r="539" spans="2:65" s="13" customFormat="1">
      <c r="B539" s="167"/>
      <c r="D539" s="161" t="s">
        <v>131</v>
      </c>
      <c r="E539" s="168" t="s">
        <v>1</v>
      </c>
      <c r="F539" s="169" t="s">
        <v>83</v>
      </c>
      <c r="H539" s="170">
        <v>2</v>
      </c>
      <c r="I539" s="171"/>
      <c r="L539" s="167"/>
      <c r="M539" s="172"/>
      <c r="T539" s="173"/>
      <c r="AT539" s="168" t="s">
        <v>131</v>
      </c>
      <c r="AU539" s="168" t="s">
        <v>83</v>
      </c>
      <c r="AV539" s="13" t="s">
        <v>83</v>
      </c>
      <c r="AW539" s="13" t="s">
        <v>30</v>
      </c>
      <c r="AX539" s="13" t="s">
        <v>73</v>
      </c>
      <c r="AY539" s="168" t="s">
        <v>122</v>
      </c>
    </row>
    <row r="540" spans="2:65" s="15" customFormat="1">
      <c r="B540" s="181"/>
      <c r="D540" s="161" t="s">
        <v>131</v>
      </c>
      <c r="E540" s="182" t="s">
        <v>1</v>
      </c>
      <c r="F540" s="183" t="s">
        <v>195</v>
      </c>
      <c r="H540" s="184">
        <v>2</v>
      </c>
      <c r="I540" s="185"/>
      <c r="L540" s="181"/>
      <c r="M540" s="186"/>
      <c r="T540" s="187"/>
      <c r="AT540" s="182" t="s">
        <v>131</v>
      </c>
      <c r="AU540" s="182" t="s">
        <v>83</v>
      </c>
      <c r="AV540" s="15" t="s">
        <v>129</v>
      </c>
      <c r="AW540" s="15" t="s">
        <v>30</v>
      </c>
      <c r="AX540" s="15" t="s">
        <v>81</v>
      </c>
      <c r="AY540" s="182" t="s">
        <v>122</v>
      </c>
    </row>
    <row r="541" spans="2:65" s="1" customFormat="1" ht="44.25" customHeight="1">
      <c r="B541" s="145"/>
      <c r="C541" s="146" t="s">
        <v>565</v>
      </c>
      <c r="D541" s="146" t="s">
        <v>125</v>
      </c>
      <c r="E541" s="147" t="s">
        <v>566</v>
      </c>
      <c r="F541" s="148" t="s">
        <v>654</v>
      </c>
      <c r="G541" s="149" t="s">
        <v>462</v>
      </c>
      <c r="H541" s="150">
        <v>2</v>
      </c>
      <c r="I541" s="151"/>
      <c r="J541" s="152">
        <f>ROUND(I541*H541,2)</f>
        <v>0</v>
      </c>
      <c r="K541" s="153"/>
      <c r="L541" s="32"/>
      <c r="M541" s="154" t="s">
        <v>1</v>
      </c>
      <c r="N541" s="155" t="s">
        <v>38</v>
      </c>
      <c r="P541" s="156">
        <f>O541*H541</f>
        <v>0</v>
      </c>
      <c r="Q541" s="156">
        <v>3.3799999999999997E-2</v>
      </c>
      <c r="R541" s="156">
        <f>Q541*H541</f>
        <v>6.7599999999999993E-2</v>
      </c>
      <c r="S541" s="156">
        <v>0</v>
      </c>
      <c r="T541" s="157">
        <f>S541*H541</f>
        <v>0</v>
      </c>
      <c r="AR541" s="158" t="s">
        <v>129</v>
      </c>
      <c r="AT541" s="158" t="s">
        <v>125</v>
      </c>
      <c r="AU541" s="158" t="s">
        <v>83</v>
      </c>
      <c r="AY541" s="17" t="s">
        <v>122</v>
      </c>
      <c r="BE541" s="159">
        <f>IF(N541="základní",J541,0)</f>
        <v>0</v>
      </c>
      <c r="BF541" s="159">
        <f>IF(N541="snížená",J541,0)</f>
        <v>0</v>
      </c>
      <c r="BG541" s="159">
        <f>IF(N541="zákl. přenesená",J541,0)</f>
        <v>0</v>
      </c>
      <c r="BH541" s="159">
        <f>IF(N541="sníž. přenesená",J541,0)</f>
        <v>0</v>
      </c>
      <c r="BI541" s="159">
        <f>IF(N541="nulová",J541,0)</f>
        <v>0</v>
      </c>
      <c r="BJ541" s="17" t="s">
        <v>81</v>
      </c>
      <c r="BK541" s="159">
        <f>ROUND(I541*H541,2)</f>
        <v>0</v>
      </c>
      <c r="BL541" s="17" t="s">
        <v>129</v>
      </c>
      <c r="BM541" s="158" t="s">
        <v>567</v>
      </c>
    </row>
    <row r="542" spans="2:65" s="12" customFormat="1">
      <c r="B542" s="160"/>
      <c r="D542" s="161" t="s">
        <v>131</v>
      </c>
      <c r="E542" s="162" t="s">
        <v>1</v>
      </c>
      <c r="F542" s="163" t="s">
        <v>568</v>
      </c>
      <c r="H542" s="162" t="s">
        <v>1</v>
      </c>
      <c r="I542" s="164"/>
      <c r="L542" s="160"/>
      <c r="M542" s="165"/>
      <c r="T542" s="166"/>
      <c r="AT542" s="162" t="s">
        <v>131</v>
      </c>
      <c r="AU542" s="162" t="s">
        <v>83</v>
      </c>
      <c r="AV542" s="12" t="s">
        <v>81</v>
      </c>
      <c r="AW542" s="12" t="s">
        <v>30</v>
      </c>
      <c r="AX542" s="12" t="s">
        <v>73</v>
      </c>
      <c r="AY542" s="162" t="s">
        <v>122</v>
      </c>
    </row>
    <row r="543" spans="2:65" s="13" customFormat="1">
      <c r="B543" s="167"/>
      <c r="D543" s="161" t="s">
        <v>131</v>
      </c>
      <c r="E543" s="168" t="s">
        <v>1</v>
      </c>
      <c r="F543" s="169" t="s">
        <v>83</v>
      </c>
      <c r="H543" s="170">
        <v>2</v>
      </c>
      <c r="I543" s="171"/>
      <c r="L543" s="167"/>
      <c r="M543" s="172"/>
      <c r="T543" s="173"/>
      <c r="AT543" s="168" t="s">
        <v>131</v>
      </c>
      <c r="AU543" s="168" t="s">
        <v>83</v>
      </c>
      <c r="AV543" s="13" t="s">
        <v>83</v>
      </c>
      <c r="AW543" s="13" t="s">
        <v>30</v>
      </c>
      <c r="AX543" s="13" t="s">
        <v>73</v>
      </c>
      <c r="AY543" s="168" t="s">
        <v>122</v>
      </c>
    </row>
    <row r="544" spans="2:65" s="15" customFormat="1">
      <c r="B544" s="181"/>
      <c r="D544" s="161" t="s">
        <v>131</v>
      </c>
      <c r="E544" s="182" t="s">
        <v>1</v>
      </c>
      <c r="F544" s="183" t="s">
        <v>195</v>
      </c>
      <c r="H544" s="184">
        <v>2</v>
      </c>
      <c r="I544" s="185"/>
      <c r="L544" s="181"/>
      <c r="M544" s="186"/>
      <c r="T544" s="187"/>
      <c r="AT544" s="182" t="s">
        <v>131</v>
      </c>
      <c r="AU544" s="182" t="s">
        <v>83</v>
      </c>
      <c r="AV544" s="15" t="s">
        <v>129</v>
      </c>
      <c r="AW544" s="15" t="s">
        <v>30</v>
      </c>
      <c r="AX544" s="15" t="s">
        <v>81</v>
      </c>
      <c r="AY544" s="182" t="s">
        <v>122</v>
      </c>
    </row>
    <row r="545" spans="2:65" s="1" customFormat="1" ht="44.25" customHeight="1">
      <c r="B545" s="145"/>
      <c r="C545" s="146" t="s">
        <v>569</v>
      </c>
      <c r="D545" s="146" t="s">
        <v>125</v>
      </c>
      <c r="E545" s="147" t="s">
        <v>570</v>
      </c>
      <c r="F545" s="148" t="s">
        <v>654</v>
      </c>
      <c r="G545" s="149" t="s">
        <v>462</v>
      </c>
      <c r="H545" s="150">
        <v>3</v>
      </c>
      <c r="I545" s="151"/>
      <c r="J545" s="152">
        <f>ROUND(I545*H545,2)</f>
        <v>0</v>
      </c>
      <c r="K545" s="153"/>
      <c r="L545" s="32"/>
      <c r="M545" s="154" t="s">
        <v>1</v>
      </c>
      <c r="N545" s="155" t="s">
        <v>38</v>
      </c>
      <c r="P545" s="156">
        <f>O545*H545</f>
        <v>0</v>
      </c>
      <c r="Q545" s="156">
        <v>3.3799999999999997E-2</v>
      </c>
      <c r="R545" s="156">
        <f>Q545*H545</f>
        <v>0.10139999999999999</v>
      </c>
      <c r="S545" s="156">
        <v>0</v>
      </c>
      <c r="T545" s="157">
        <f>S545*H545</f>
        <v>0</v>
      </c>
      <c r="AR545" s="158" t="s">
        <v>129</v>
      </c>
      <c r="AT545" s="158" t="s">
        <v>125</v>
      </c>
      <c r="AU545" s="158" t="s">
        <v>83</v>
      </c>
      <c r="AY545" s="17" t="s">
        <v>122</v>
      </c>
      <c r="BE545" s="159">
        <f>IF(N545="základní",J545,0)</f>
        <v>0</v>
      </c>
      <c r="BF545" s="159">
        <f>IF(N545="snížená",J545,0)</f>
        <v>0</v>
      </c>
      <c r="BG545" s="159">
        <f>IF(N545="zákl. přenesená",J545,0)</f>
        <v>0</v>
      </c>
      <c r="BH545" s="159">
        <f>IF(N545="sníž. přenesená",J545,0)</f>
        <v>0</v>
      </c>
      <c r="BI545" s="159">
        <f>IF(N545="nulová",J545,0)</f>
        <v>0</v>
      </c>
      <c r="BJ545" s="17" t="s">
        <v>81</v>
      </c>
      <c r="BK545" s="159">
        <f>ROUND(I545*H545,2)</f>
        <v>0</v>
      </c>
      <c r="BL545" s="17" t="s">
        <v>129</v>
      </c>
      <c r="BM545" s="158" t="s">
        <v>571</v>
      </c>
    </row>
    <row r="546" spans="2:65" s="12" customFormat="1">
      <c r="B546" s="160"/>
      <c r="D546" s="161" t="s">
        <v>131</v>
      </c>
      <c r="E546" s="162" t="s">
        <v>1</v>
      </c>
      <c r="F546" s="163" t="s">
        <v>572</v>
      </c>
      <c r="H546" s="162" t="s">
        <v>1</v>
      </c>
      <c r="I546" s="164"/>
      <c r="L546" s="160"/>
      <c r="M546" s="165"/>
      <c r="T546" s="166"/>
      <c r="AT546" s="162" t="s">
        <v>131</v>
      </c>
      <c r="AU546" s="162" t="s">
        <v>83</v>
      </c>
      <c r="AV546" s="12" t="s">
        <v>81</v>
      </c>
      <c r="AW546" s="12" t="s">
        <v>30</v>
      </c>
      <c r="AX546" s="12" t="s">
        <v>73</v>
      </c>
      <c r="AY546" s="162" t="s">
        <v>122</v>
      </c>
    </row>
    <row r="547" spans="2:65" s="13" customFormat="1">
      <c r="B547" s="167"/>
      <c r="D547" s="161" t="s">
        <v>131</v>
      </c>
      <c r="E547" s="168" t="s">
        <v>1</v>
      </c>
      <c r="F547" s="169" t="s">
        <v>149</v>
      </c>
      <c r="H547" s="170">
        <v>3</v>
      </c>
      <c r="I547" s="171"/>
      <c r="L547" s="167"/>
      <c r="M547" s="172"/>
      <c r="T547" s="173"/>
      <c r="AT547" s="168" t="s">
        <v>131</v>
      </c>
      <c r="AU547" s="168" t="s">
        <v>83</v>
      </c>
      <c r="AV547" s="13" t="s">
        <v>83</v>
      </c>
      <c r="AW547" s="13" t="s">
        <v>30</v>
      </c>
      <c r="AX547" s="13" t="s">
        <v>73</v>
      </c>
      <c r="AY547" s="168" t="s">
        <v>122</v>
      </c>
    </row>
    <row r="548" spans="2:65" s="15" customFormat="1">
      <c r="B548" s="181"/>
      <c r="D548" s="161" t="s">
        <v>131</v>
      </c>
      <c r="E548" s="182" t="s">
        <v>1</v>
      </c>
      <c r="F548" s="183" t="s">
        <v>195</v>
      </c>
      <c r="H548" s="184">
        <v>3</v>
      </c>
      <c r="I548" s="185"/>
      <c r="L548" s="181"/>
      <c r="M548" s="186"/>
      <c r="T548" s="187"/>
      <c r="AT548" s="182" t="s">
        <v>131</v>
      </c>
      <c r="AU548" s="182" t="s">
        <v>83</v>
      </c>
      <c r="AV548" s="15" t="s">
        <v>129</v>
      </c>
      <c r="AW548" s="15" t="s">
        <v>30</v>
      </c>
      <c r="AX548" s="15" t="s">
        <v>81</v>
      </c>
      <c r="AY548" s="182" t="s">
        <v>122</v>
      </c>
    </row>
    <row r="549" spans="2:65" s="1" customFormat="1" ht="66.75" customHeight="1">
      <c r="B549" s="145"/>
      <c r="C549" s="146" t="s">
        <v>573</v>
      </c>
      <c r="D549" s="146" t="s">
        <v>125</v>
      </c>
      <c r="E549" s="147" t="s">
        <v>574</v>
      </c>
      <c r="F549" s="148" t="s">
        <v>653</v>
      </c>
      <c r="G549" s="149" t="s">
        <v>462</v>
      </c>
      <c r="H549" s="150">
        <v>2</v>
      </c>
      <c r="I549" s="151"/>
      <c r="J549" s="152">
        <f>ROUND(I549*H549,2)</f>
        <v>0</v>
      </c>
      <c r="K549" s="153"/>
      <c r="L549" s="32"/>
      <c r="M549" s="154" t="s">
        <v>1</v>
      </c>
      <c r="N549" s="155" t="s">
        <v>38</v>
      </c>
      <c r="P549" s="156">
        <f>O549*H549</f>
        <v>0</v>
      </c>
      <c r="Q549" s="156">
        <v>3.3799999999999997E-2</v>
      </c>
      <c r="R549" s="156">
        <f>Q549*H549</f>
        <v>6.7599999999999993E-2</v>
      </c>
      <c r="S549" s="156">
        <v>0</v>
      </c>
      <c r="T549" s="157">
        <f>S549*H549</f>
        <v>0</v>
      </c>
      <c r="AR549" s="158" t="s">
        <v>129</v>
      </c>
      <c r="AT549" s="158" t="s">
        <v>125</v>
      </c>
      <c r="AU549" s="158" t="s">
        <v>83</v>
      </c>
      <c r="AY549" s="17" t="s">
        <v>122</v>
      </c>
      <c r="BE549" s="159">
        <f>IF(N549="základní",J549,0)</f>
        <v>0</v>
      </c>
      <c r="BF549" s="159">
        <f>IF(N549="snížená",J549,0)</f>
        <v>0</v>
      </c>
      <c r="BG549" s="159">
        <f>IF(N549="zákl. přenesená",J549,0)</f>
        <v>0</v>
      </c>
      <c r="BH549" s="159">
        <f>IF(N549="sníž. přenesená",J549,0)</f>
        <v>0</v>
      </c>
      <c r="BI549" s="159">
        <f>IF(N549="nulová",J549,0)</f>
        <v>0</v>
      </c>
      <c r="BJ549" s="17" t="s">
        <v>81</v>
      </c>
      <c r="BK549" s="159">
        <f>ROUND(I549*H549,2)</f>
        <v>0</v>
      </c>
      <c r="BL549" s="17" t="s">
        <v>129</v>
      </c>
      <c r="BM549" s="158" t="s">
        <v>575</v>
      </c>
    </row>
    <row r="550" spans="2:65" s="12" customFormat="1">
      <c r="B550" s="160"/>
      <c r="D550" s="161" t="s">
        <v>131</v>
      </c>
      <c r="E550" s="162" t="s">
        <v>1</v>
      </c>
      <c r="F550" s="163" t="s">
        <v>576</v>
      </c>
      <c r="H550" s="162" t="s">
        <v>1</v>
      </c>
      <c r="I550" s="164"/>
      <c r="L550" s="160"/>
      <c r="M550" s="165"/>
      <c r="T550" s="166"/>
      <c r="AT550" s="162" t="s">
        <v>131</v>
      </c>
      <c r="AU550" s="162" t="s">
        <v>83</v>
      </c>
      <c r="AV550" s="12" t="s">
        <v>81</v>
      </c>
      <c r="AW550" s="12" t="s">
        <v>30</v>
      </c>
      <c r="AX550" s="12" t="s">
        <v>73</v>
      </c>
      <c r="AY550" s="162" t="s">
        <v>122</v>
      </c>
    </row>
    <row r="551" spans="2:65" s="13" customFormat="1">
      <c r="B551" s="167"/>
      <c r="D551" s="161" t="s">
        <v>131</v>
      </c>
      <c r="E551" s="168" t="s">
        <v>1</v>
      </c>
      <c r="F551" s="169" t="s">
        <v>83</v>
      </c>
      <c r="H551" s="170">
        <v>2</v>
      </c>
      <c r="I551" s="171"/>
      <c r="L551" s="167"/>
      <c r="M551" s="172"/>
      <c r="T551" s="173"/>
      <c r="AT551" s="168" t="s">
        <v>131</v>
      </c>
      <c r="AU551" s="168" t="s">
        <v>83</v>
      </c>
      <c r="AV551" s="13" t="s">
        <v>83</v>
      </c>
      <c r="AW551" s="13" t="s">
        <v>30</v>
      </c>
      <c r="AX551" s="13" t="s">
        <v>73</v>
      </c>
      <c r="AY551" s="168" t="s">
        <v>122</v>
      </c>
    </row>
    <row r="552" spans="2:65" s="15" customFormat="1">
      <c r="B552" s="181"/>
      <c r="D552" s="161" t="s">
        <v>131</v>
      </c>
      <c r="E552" s="182" t="s">
        <v>1</v>
      </c>
      <c r="F552" s="183" t="s">
        <v>195</v>
      </c>
      <c r="H552" s="184">
        <v>2</v>
      </c>
      <c r="I552" s="185"/>
      <c r="L552" s="181"/>
      <c r="M552" s="186"/>
      <c r="T552" s="187"/>
      <c r="AT552" s="182" t="s">
        <v>131</v>
      </c>
      <c r="AU552" s="182" t="s">
        <v>83</v>
      </c>
      <c r="AV552" s="15" t="s">
        <v>129</v>
      </c>
      <c r="AW552" s="15" t="s">
        <v>30</v>
      </c>
      <c r="AX552" s="15" t="s">
        <v>81</v>
      </c>
      <c r="AY552" s="182" t="s">
        <v>122</v>
      </c>
    </row>
    <row r="553" spans="2:65" s="1" customFormat="1" ht="44.25" customHeight="1">
      <c r="B553" s="145"/>
      <c r="C553" s="146" t="s">
        <v>577</v>
      </c>
      <c r="D553" s="146" t="s">
        <v>125</v>
      </c>
      <c r="E553" s="147" t="s">
        <v>578</v>
      </c>
      <c r="F553" s="148" t="s">
        <v>654</v>
      </c>
      <c r="G553" s="149" t="s">
        <v>462</v>
      </c>
      <c r="H553" s="150">
        <v>1</v>
      </c>
      <c r="I553" s="151"/>
      <c r="J553" s="152">
        <f>ROUND(I553*H553,2)</f>
        <v>0</v>
      </c>
      <c r="K553" s="153"/>
      <c r="L553" s="32"/>
      <c r="M553" s="154" t="s">
        <v>1</v>
      </c>
      <c r="N553" s="155" t="s">
        <v>38</v>
      </c>
      <c r="P553" s="156">
        <f>O553*H553</f>
        <v>0</v>
      </c>
      <c r="Q553" s="156">
        <v>3.3799999999999997E-2</v>
      </c>
      <c r="R553" s="156">
        <f>Q553*H553</f>
        <v>3.3799999999999997E-2</v>
      </c>
      <c r="S553" s="156">
        <v>0</v>
      </c>
      <c r="T553" s="157">
        <f>S553*H553</f>
        <v>0</v>
      </c>
      <c r="AR553" s="158" t="s">
        <v>129</v>
      </c>
      <c r="AT553" s="158" t="s">
        <v>125</v>
      </c>
      <c r="AU553" s="158" t="s">
        <v>83</v>
      </c>
      <c r="AY553" s="17" t="s">
        <v>122</v>
      </c>
      <c r="BE553" s="159">
        <f>IF(N553="základní",J553,0)</f>
        <v>0</v>
      </c>
      <c r="BF553" s="159">
        <f>IF(N553="snížená",J553,0)</f>
        <v>0</v>
      </c>
      <c r="BG553" s="159">
        <f>IF(N553="zákl. přenesená",J553,0)</f>
        <v>0</v>
      </c>
      <c r="BH553" s="159">
        <f>IF(N553="sníž. přenesená",J553,0)</f>
        <v>0</v>
      </c>
      <c r="BI553" s="159">
        <f>IF(N553="nulová",J553,0)</f>
        <v>0</v>
      </c>
      <c r="BJ553" s="17" t="s">
        <v>81</v>
      </c>
      <c r="BK553" s="159">
        <f>ROUND(I553*H553,2)</f>
        <v>0</v>
      </c>
      <c r="BL553" s="17" t="s">
        <v>129</v>
      </c>
      <c r="BM553" s="158" t="s">
        <v>579</v>
      </c>
    </row>
    <row r="554" spans="2:65" s="12" customFormat="1">
      <c r="B554" s="160"/>
      <c r="D554" s="161" t="s">
        <v>131</v>
      </c>
      <c r="E554" s="162" t="s">
        <v>1</v>
      </c>
      <c r="F554" s="163" t="s">
        <v>580</v>
      </c>
      <c r="H554" s="162" t="s">
        <v>1</v>
      </c>
      <c r="I554" s="164"/>
      <c r="L554" s="160"/>
      <c r="M554" s="165"/>
      <c r="T554" s="166"/>
      <c r="AT554" s="162" t="s">
        <v>131</v>
      </c>
      <c r="AU554" s="162" t="s">
        <v>83</v>
      </c>
      <c r="AV554" s="12" t="s">
        <v>81</v>
      </c>
      <c r="AW554" s="12" t="s">
        <v>30</v>
      </c>
      <c r="AX554" s="12" t="s">
        <v>73</v>
      </c>
      <c r="AY554" s="162" t="s">
        <v>122</v>
      </c>
    </row>
    <row r="555" spans="2:65" s="13" customFormat="1">
      <c r="B555" s="167"/>
      <c r="D555" s="161" t="s">
        <v>131</v>
      </c>
      <c r="E555" s="168" t="s">
        <v>1</v>
      </c>
      <c r="F555" s="169" t="s">
        <v>81</v>
      </c>
      <c r="H555" s="170">
        <v>1</v>
      </c>
      <c r="I555" s="171"/>
      <c r="L555" s="167"/>
      <c r="M555" s="172"/>
      <c r="T555" s="173"/>
      <c r="AT555" s="168" t="s">
        <v>131</v>
      </c>
      <c r="AU555" s="168" t="s">
        <v>83</v>
      </c>
      <c r="AV555" s="13" t="s">
        <v>83</v>
      </c>
      <c r="AW555" s="13" t="s">
        <v>30</v>
      </c>
      <c r="AX555" s="13" t="s">
        <v>73</v>
      </c>
      <c r="AY555" s="168" t="s">
        <v>122</v>
      </c>
    </row>
    <row r="556" spans="2:65" s="15" customFormat="1">
      <c r="B556" s="181"/>
      <c r="D556" s="161" t="s">
        <v>131</v>
      </c>
      <c r="E556" s="182" t="s">
        <v>1</v>
      </c>
      <c r="F556" s="183" t="s">
        <v>195</v>
      </c>
      <c r="H556" s="184">
        <v>1</v>
      </c>
      <c r="I556" s="185"/>
      <c r="L556" s="181"/>
      <c r="M556" s="186"/>
      <c r="T556" s="187"/>
      <c r="AT556" s="182" t="s">
        <v>131</v>
      </c>
      <c r="AU556" s="182" t="s">
        <v>83</v>
      </c>
      <c r="AV556" s="15" t="s">
        <v>129</v>
      </c>
      <c r="AW556" s="15" t="s">
        <v>30</v>
      </c>
      <c r="AX556" s="15" t="s">
        <v>81</v>
      </c>
      <c r="AY556" s="182" t="s">
        <v>122</v>
      </c>
    </row>
    <row r="557" spans="2:65" s="1" customFormat="1" ht="66.75" customHeight="1">
      <c r="B557" s="145"/>
      <c r="C557" s="146" t="s">
        <v>581</v>
      </c>
      <c r="D557" s="146" t="s">
        <v>125</v>
      </c>
      <c r="E557" s="147" t="s">
        <v>582</v>
      </c>
      <c r="F557" s="148" t="s">
        <v>655</v>
      </c>
      <c r="G557" s="149" t="s">
        <v>462</v>
      </c>
      <c r="H557" s="150">
        <v>1</v>
      </c>
      <c r="I557" s="151"/>
      <c r="J557" s="152">
        <f>ROUND(I557*H557,2)</f>
        <v>0</v>
      </c>
      <c r="K557" s="153"/>
      <c r="L557" s="32"/>
      <c r="M557" s="154" t="s">
        <v>1</v>
      </c>
      <c r="N557" s="155" t="s">
        <v>38</v>
      </c>
      <c r="P557" s="156">
        <f>O557*H557</f>
        <v>0</v>
      </c>
      <c r="Q557" s="156">
        <v>3.3799999999999997E-2</v>
      </c>
      <c r="R557" s="156">
        <f>Q557*H557</f>
        <v>3.3799999999999997E-2</v>
      </c>
      <c r="S557" s="156">
        <v>0</v>
      </c>
      <c r="T557" s="157">
        <f>S557*H557</f>
        <v>0</v>
      </c>
      <c r="AR557" s="158" t="s">
        <v>129</v>
      </c>
      <c r="AT557" s="158" t="s">
        <v>125</v>
      </c>
      <c r="AU557" s="158" t="s">
        <v>83</v>
      </c>
      <c r="AY557" s="17" t="s">
        <v>122</v>
      </c>
      <c r="BE557" s="159">
        <f>IF(N557="základní",J557,0)</f>
        <v>0</v>
      </c>
      <c r="BF557" s="159">
        <f>IF(N557="snížená",J557,0)</f>
        <v>0</v>
      </c>
      <c r="BG557" s="159">
        <f>IF(N557="zákl. přenesená",J557,0)</f>
        <v>0</v>
      </c>
      <c r="BH557" s="159">
        <f>IF(N557="sníž. přenesená",J557,0)</f>
        <v>0</v>
      </c>
      <c r="BI557" s="159">
        <f>IF(N557="nulová",J557,0)</f>
        <v>0</v>
      </c>
      <c r="BJ557" s="17" t="s">
        <v>81</v>
      </c>
      <c r="BK557" s="159">
        <f>ROUND(I557*H557,2)</f>
        <v>0</v>
      </c>
      <c r="BL557" s="17" t="s">
        <v>129</v>
      </c>
      <c r="BM557" s="158" t="s">
        <v>583</v>
      </c>
    </row>
    <row r="558" spans="2:65" s="12" customFormat="1">
      <c r="B558" s="160"/>
      <c r="D558" s="161" t="s">
        <v>131</v>
      </c>
      <c r="E558" s="162" t="s">
        <v>1</v>
      </c>
      <c r="F558" s="163" t="s">
        <v>584</v>
      </c>
      <c r="H558" s="162" t="s">
        <v>1</v>
      </c>
      <c r="I558" s="164"/>
      <c r="L558" s="160"/>
      <c r="M558" s="165"/>
      <c r="T558" s="166"/>
      <c r="AT558" s="162" t="s">
        <v>131</v>
      </c>
      <c r="AU558" s="162" t="s">
        <v>83</v>
      </c>
      <c r="AV558" s="12" t="s">
        <v>81</v>
      </c>
      <c r="AW558" s="12" t="s">
        <v>30</v>
      </c>
      <c r="AX558" s="12" t="s">
        <v>73</v>
      </c>
      <c r="AY558" s="162" t="s">
        <v>122</v>
      </c>
    </row>
    <row r="559" spans="2:65" s="13" customFormat="1">
      <c r="B559" s="167"/>
      <c r="D559" s="161" t="s">
        <v>131</v>
      </c>
      <c r="E559" s="168" t="s">
        <v>1</v>
      </c>
      <c r="F559" s="169" t="s">
        <v>81</v>
      </c>
      <c r="H559" s="170">
        <v>1</v>
      </c>
      <c r="I559" s="171"/>
      <c r="L559" s="167"/>
      <c r="M559" s="172"/>
      <c r="T559" s="173"/>
      <c r="AT559" s="168" t="s">
        <v>131</v>
      </c>
      <c r="AU559" s="168" t="s">
        <v>83</v>
      </c>
      <c r="AV559" s="13" t="s">
        <v>83</v>
      </c>
      <c r="AW559" s="13" t="s">
        <v>30</v>
      </c>
      <c r="AX559" s="13" t="s">
        <v>73</v>
      </c>
      <c r="AY559" s="168" t="s">
        <v>122</v>
      </c>
    </row>
    <row r="560" spans="2:65" s="15" customFormat="1">
      <c r="B560" s="181"/>
      <c r="D560" s="161" t="s">
        <v>131</v>
      </c>
      <c r="E560" s="182" t="s">
        <v>1</v>
      </c>
      <c r="F560" s="183" t="s">
        <v>195</v>
      </c>
      <c r="H560" s="184">
        <v>1</v>
      </c>
      <c r="I560" s="185"/>
      <c r="L560" s="181"/>
      <c r="M560" s="186"/>
      <c r="T560" s="187"/>
      <c r="AT560" s="182" t="s">
        <v>131</v>
      </c>
      <c r="AU560" s="182" t="s">
        <v>83</v>
      </c>
      <c r="AV560" s="15" t="s">
        <v>129</v>
      </c>
      <c r="AW560" s="15" t="s">
        <v>30</v>
      </c>
      <c r="AX560" s="15" t="s">
        <v>81</v>
      </c>
      <c r="AY560" s="182" t="s">
        <v>122</v>
      </c>
    </row>
    <row r="561" spans="2:65" s="1" customFormat="1" ht="66.75" customHeight="1">
      <c r="B561" s="145"/>
      <c r="C561" s="146" t="s">
        <v>585</v>
      </c>
      <c r="D561" s="146" t="s">
        <v>125</v>
      </c>
      <c r="E561" s="147" t="s">
        <v>586</v>
      </c>
      <c r="F561" s="148" t="s">
        <v>653</v>
      </c>
      <c r="G561" s="149" t="s">
        <v>462</v>
      </c>
      <c r="H561" s="150">
        <v>1</v>
      </c>
      <c r="I561" s="151"/>
      <c r="J561" s="152">
        <f>ROUND(I561*H561,2)</f>
        <v>0</v>
      </c>
      <c r="K561" s="153"/>
      <c r="L561" s="32"/>
      <c r="M561" s="154" t="s">
        <v>1</v>
      </c>
      <c r="N561" s="155" t="s">
        <v>38</v>
      </c>
      <c r="P561" s="156">
        <f>O561*H561</f>
        <v>0</v>
      </c>
      <c r="Q561" s="156">
        <v>3.3799999999999997E-2</v>
      </c>
      <c r="R561" s="156">
        <f>Q561*H561</f>
        <v>3.3799999999999997E-2</v>
      </c>
      <c r="S561" s="156">
        <v>0</v>
      </c>
      <c r="T561" s="157">
        <f>S561*H561</f>
        <v>0</v>
      </c>
      <c r="AR561" s="158" t="s">
        <v>129</v>
      </c>
      <c r="AT561" s="158" t="s">
        <v>125</v>
      </c>
      <c r="AU561" s="158" t="s">
        <v>83</v>
      </c>
      <c r="AY561" s="17" t="s">
        <v>122</v>
      </c>
      <c r="BE561" s="159">
        <f>IF(N561="základní",J561,0)</f>
        <v>0</v>
      </c>
      <c r="BF561" s="159">
        <f>IF(N561="snížená",J561,0)</f>
        <v>0</v>
      </c>
      <c r="BG561" s="159">
        <f>IF(N561="zákl. přenesená",J561,0)</f>
        <v>0</v>
      </c>
      <c r="BH561" s="159">
        <f>IF(N561="sníž. přenesená",J561,0)</f>
        <v>0</v>
      </c>
      <c r="BI561" s="159">
        <f>IF(N561="nulová",J561,0)</f>
        <v>0</v>
      </c>
      <c r="BJ561" s="17" t="s">
        <v>81</v>
      </c>
      <c r="BK561" s="159">
        <f>ROUND(I561*H561,2)</f>
        <v>0</v>
      </c>
      <c r="BL561" s="17" t="s">
        <v>129</v>
      </c>
      <c r="BM561" s="158" t="s">
        <v>587</v>
      </c>
    </row>
    <row r="562" spans="2:65" s="12" customFormat="1">
      <c r="B562" s="160"/>
      <c r="D562" s="161" t="s">
        <v>131</v>
      </c>
      <c r="E562" s="162" t="s">
        <v>1</v>
      </c>
      <c r="F562" s="163" t="s">
        <v>588</v>
      </c>
      <c r="H562" s="162" t="s">
        <v>1</v>
      </c>
      <c r="I562" s="164"/>
      <c r="L562" s="160"/>
      <c r="M562" s="165"/>
      <c r="T562" s="166"/>
      <c r="AT562" s="162" t="s">
        <v>131</v>
      </c>
      <c r="AU562" s="162" t="s">
        <v>83</v>
      </c>
      <c r="AV562" s="12" t="s">
        <v>81</v>
      </c>
      <c r="AW562" s="12" t="s">
        <v>30</v>
      </c>
      <c r="AX562" s="12" t="s">
        <v>73</v>
      </c>
      <c r="AY562" s="162" t="s">
        <v>122</v>
      </c>
    </row>
    <row r="563" spans="2:65" s="13" customFormat="1">
      <c r="B563" s="167"/>
      <c r="D563" s="161" t="s">
        <v>131</v>
      </c>
      <c r="E563" s="168" t="s">
        <v>1</v>
      </c>
      <c r="F563" s="169" t="s">
        <v>81</v>
      </c>
      <c r="H563" s="170">
        <v>1</v>
      </c>
      <c r="I563" s="171"/>
      <c r="L563" s="167"/>
      <c r="M563" s="172"/>
      <c r="T563" s="173"/>
      <c r="AT563" s="168" t="s">
        <v>131</v>
      </c>
      <c r="AU563" s="168" t="s">
        <v>83</v>
      </c>
      <c r="AV563" s="13" t="s">
        <v>83</v>
      </c>
      <c r="AW563" s="13" t="s">
        <v>30</v>
      </c>
      <c r="AX563" s="13" t="s">
        <v>73</v>
      </c>
      <c r="AY563" s="168" t="s">
        <v>122</v>
      </c>
    </row>
    <row r="564" spans="2:65" s="15" customFormat="1">
      <c r="B564" s="181"/>
      <c r="D564" s="161" t="s">
        <v>131</v>
      </c>
      <c r="E564" s="182" t="s">
        <v>1</v>
      </c>
      <c r="F564" s="183" t="s">
        <v>195</v>
      </c>
      <c r="H564" s="184">
        <v>1</v>
      </c>
      <c r="I564" s="185"/>
      <c r="L564" s="181"/>
      <c r="M564" s="186"/>
      <c r="T564" s="187"/>
      <c r="AT564" s="182" t="s">
        <v>131</v>
      </c>
      <c r="AU564" s="182" t="s">
        <v>83</v>
      </c>
      <c r="AV564" s="15" t="s">
        <v>129</v>
      </c>
      <c r="AW564" s="15" t="s">
        <v>30</v>
      </c>
      <c r="AX564" s="15" t="s">
        <v>81</v>
      </c>
      <c r="AY564" s="182" t="s">
        <v>122</v>
      </c>
    </row>
    <row r="565" spans="2:65" s="1" customFormat="1" ht="66.75" customHeight="1">
      <c r="B565" s="145"/>
      <c r="C565" s="146" t="s">
        <v>589</v>
      </c>
      <c r="D565" s="146" t="s">
        <v>125</v>
      </c>
      <c r="E565" s="147" t="s">
        <v>590</v>
      </c>
      <c r="F565" s="148" t="s">
        <v>653</v>
      </c>
      <c r="G565" s="149" t="s">
        <v>462</v>
      </c>
      <c r="H565" s="150">
        <v>16</v>
      </c>
      <c r="I565" s="151"/>
      <c r="J565" s="152">
        <f>ROUND(I565*H565,2)</f>
        <v>0</v>
      </c>
      <c r="K565" s="153"/>
      <c r="L565" s="32"/>
      <c r="M565" s="154" t="s">
        <v>1</v>
      </c>
      <c r="N565" s="155" t="s">
        <v>38</v>
      </c>
      <c r="P565" s="156">
        <f>O565*H565</f>
        <v>0</v>
      </c>
      <c r="Q565" s="156">
        <v>3.3799999999999997E-2</v>
      </c>
      <c r="R565" s="156">
        <f>Q565*H565</f>
        <v>0.54079999999999995</v>
      </c>
      <c r="S565" s="156">
        <v>0</v>
      </c>
      <c r="T565" s="157">
        <f>S565*H565</f>
        <v>0</v>
      </c>
      <c r="AR565" s="158" t="s">
        <v>129</v>
      </c>
      <c r="AT565" s="158" t="s">
        <v>125</v>
      </c>
      <c r="AU565" s="158" t="s">
        <v>83</v>
      </c>
      <c r="AY565" s="17" t="s">
        <v>122</v>
      </c>
      <c r="BE565" s="159">
        <f>IF(N565="základní",J565,0)</f>
        <v>0</v>
      </c>
      <c r="BF565" s="159">
        <f>IF(N565="snížená",J565,0)</f>
        <v>0</v>
      </c>
      <c r="BG565" s="159">
        <f>IF(N565="zákl. přenesená",J565,0)</f>
        <v>0</v>
      </c>
      <c r="BH565" s="159">
        <f>IF(N565="sníž. přenesená",J565,0)</f>
        <v>0</v>
      </c>
      <c r="BI565" s="159">
        <f>IF(N565="nulová",J565,0)</f>
        <v>0</v>
      </c>
      <c r="BJ565" s="17" t="s">
        <v>81</v>
      </c>
      <c r="BK565" s="159">
        <f>ROUND(I565*H565,2)</f>
        <v>0</v>
      </c>
      <c r="BL565" s="17" t="s">
        <v>129</v>
      </c>
      <c r="BM565" s="158" t="s">
        <v>591</v>
      </c>
    </row>
    <row r="566" spans="2:65" s="12" customFormat="1">
      <c r="B566" s="160"/>
      <c r="D566" s="161" t="s">
        <v>131</v>
      </c>
      <c r="E566" s="162" t="s">
        <v>1</v>
      </c>
      <c r="F566" s="163" t="s">
        <v>592</v>
      </c>
      <c r="H566" s="162" t="s">
        <v>1</v>
      </c>
      <c r="I566" s="164"/>
      <c r="L566" s="160"/>
      <c r="M566" s="165"/>
      <c r="T566" s="166"/>
      <c r="AT566" s="162" t="s">
        <v>131</v>
      </c>
      <c r="AU566" s="162" t="s">
        <v>83</v>
      </c>
      <c r="AV566" s="12" t="s">
        <v>81</v>
      </c>
      <c r="AW566" s="12" t="s">
        <v>30</v>
      </c>
      <c r="AX566" s="12" t="s">
        <v>73</v>
      </c>
      <c r="AY566" s="162" t="s">
        <v>122</v>
      </c>
    </row>
    <row r="567" spans="2:65" s="13" customFormat="1">
      <c r="B567" s="167"/>
      <c r="D567" s="161" t="s">
        <v>131</v>
      </c>
      <c r="E567" s="168" t="s">
        <v>1</v>
      </c>
      <c r="F567" s="169" t="s">
        <v>284</v>
      </c>
      <c r="H567" s="170">
        <v>16</v>
      </c>
      <c r="I567" s="171"/>
      <c r="L567" s="167"/>
      <c r="M567" s="172"/>
      <c r="T567" s="173"/>
      <c r="AT567" s="168" t="s">
        <v>131</v>
      </c>
      <c r="AU567" s="168" t="s">
        <v>83</v>
      </c>
      <c r="AV567" s="13" t="s">
        <v>83</v>
      </c>
      <c r="AW567" s="13" t="s">
        <v>30</v>
      </c>
      <c r="AX567" s="13" t="s">
        <v>73</v>
      </c>
      <c r="AY567" s="168" t="s">
        <v>122</v>
      </c>
    </row>
    <row r="568" spans="2:65" s="15" customFormat="1">
      <c r="B568" s="181"/>
      <c r="D568" s="161" t="s">
        <v>131</v>
      </c>
      <c r="E568" s="182" t="s">
        <v>1</v>
      </c>
      <c r="F568" s="183" t="s">
        <v>195</v>
      </c>
      <c r="H568" s="184">
        <v>16</v>
      </c>
      <c r="I568" s="185"/>
      <c r="L568" s="181"/>
      <c r="M568" s="186"/>
      <c r="T568" s="187"/>
      <c r="AT568" s="182" t="s">
        <v>131</v>
      </c>
      <c r="AU568" s="182" t="s">
        <v>83</v>
      </c>
      <c r="AV568" s="15" t="s">
        <v>129</v>
      </c>
      <c r="AW568" s="15" t="s">
        <v>30</v>
      </c>
      <c r="AX568" s="15" t="s">
        <v>81</v>
      </c>
      <c r="AY568" s="182" t="s">
        <v>122</v>
      </c>
    </row>
    <row r="569" spans="2:65" s="1" customFormat="1" ht="66.75" customHeight="1">
      <c r="B569" s="145"/>
      <c r="C569" s="146" t="s">
        <v>593</v>
      </c>
      <c r="D569" s="146" t="s">
        <v>125</v>
      </c>
      <c r="E569" s="147" t="s">
        <v>594</v>
      </c>
      <c r="F569" s="148" t="s">
        <v>653</v>
      </c>
      <c r="G569" s="149" t="s">
        <v>462</v>
      </c>
      <c r="H569" s="150">
        <v>2</v>
      </c>
      <c r="I569" s="151"/>
      <c r="J569" s="152">
        <f>ROUND(I569*H569,2)</f>
        <v>0</v>
      </c>
      <c r="K569" s="153"/>
      <c r="L569" s="32"/>
      <c r="M569" s="154" t="s">
        <v>1</v>
      </c>
      <c r="N569" s="155" t="s">
        <v>38</v>
      </c>
      <c r="P569" s="156">
        <f>O569*H569</f>
        <v>0</v>
      </c>
      <c r="Q569" s="156">
        <v>3.3799999999999997E-2</v>
      </c>
      <c r="R569" s="156">
        <f>Q569*H569</f>
        <v>6.7599999999999993E-2</v>
      </c>
      <c r="S569" s="156">
        <v>0</v>
      </c>
      <c r="T569" s="157">
        <f>S569*H569</f>
        <v>0</v>
      </c>
      <c r="AR569" s="158" t="s">
        <v>129</v>
      </c>
      <c r="AT569" s="158" t="s">
        <v>125</v>
      </c>
      <c r="AU569" s="158" t="s">
        <v>83</v>
      </c>
      <c r="AY569" s="17" t="s">
        <v>122</v>
      </c>
      <c r="BE569" s="159">
        <f>IF(N569="základní",J569,0)</f>
        <v>0</v>
      </c>
      <c r="BF569" s="159">
        <f>IF(N569="snížená",J569,0)</f>
        <v>0</v>
      </c>
      <c r="BG569" s="159">
        <f>IF(N569="zákl. přenesená",J569,0)</f>
        <v>0</v>
      </c>
      <c r="BH569" s="159">
        <f>IF(N569="sníž. přenesená",J569,0)</f>
        <v>0</v>
      </c>
      <c r="BI569" s="159">
        <f>IF(N569="nulová",J569,0)</f>
        <v>0</v>
      </c>
      <c r="BJ569" s="17" t="s">
        <v>81</v>
      </c>
      <c r="BK569" s="159">
        <f>ROUND(I569*H569,2)</f>
        <v>0</v>
      </c>
      <c r="BL569" s="17" t="s">
        <v>129</v>
      </c>
      <c r="BM569" s="158" t="s">
        <v>595</v>
      </c>
    </row>
    <row r="570" spans="2:65" s="12" customFormat="1">
      <c r="B570" s="160"/>
      <c r="D570" s="161" t="s">
        <v>131</v>
      </c>
      <c r="E570" s="162" t="s">
        <v>1</v>
      </c>
      <c r="F570" s="163" t="s">
        <v>596</v>
      </c>
      <c r="H570" s="162" t="s">
        <v>1</v>
      </c>
      <c r="I570" s="164"/>
      <c r="L570" s="160"/>
      <c r="M570" s="165"/>
      <c r="T570" s="166"/>
      <c r="AT570" s="162" t="s">
        <v>131</v>
      </c>
      <c r="AU570" s="162" t="s">
        <v>83</v>
      </c>
      <c r="AV570" s="12" t="s">
        <v>81</v>
      </c>
      <c r="AW570" s="12" t="s">
        <v>30</v>
      </c>
      <c r="AX570" s="12" t="s">
        <v>73</v>
      </c>
      <c r="AY570" s="162" t="s">
        <v>122</v>
      </c>
    </row>
    <row r="571" spans="2:65" s="13" customFormat="1">
      <c r="B571" s="167"/>
      <c r="D571" s="161" t="s">
        <v>131</v>
      </c>
      <c r="E571" s="168" t="s">
        <v>1</v>
      </c>
      <c r="F571" s="169" t="s">
        <v>83</v>
      </c>
      <c r="H571" s="170">
        <v>2</v>
      </c>
      <c r="I571" s="171"/>
      <c r="L571" s="167"/>
      <c r="M571" s="172"/>
      <c r="T571" s="173"/>
      <c r="AT571" s="168" t="s">
        <v>131</v>
      </c>
      <c r="AU571" s="168" t="s">
        <v>83</v>
      </c>
      <c r="AV571" s="13" t="s">
        <v>83</v>
      </c>
      <c r="AW571" s="13" t="s">
        <v>30</v>
      </c>
      <c r="AX571" s="13" t="s">
        <v>73</v>
      </c>
      <c r="AY571" s="168" t="s">
        <v>122</v>
      </c>
    </row>
    <row r="572" spans="2:65" s="15" customFormat="1">
      <c r="B572" s="181"/>
      <c r="D572" s="161" t="s">
        <v>131</v>
      </c>
      <c r="E572" s="182" t="s">
        <v>1</v>
      </c>
      <c r="F572" s="183" t="s">
        <v>195</v>
      </c>
      <c r="H572" s="184">
        <v>2</v>
      </c>
      <c r="I572" s="185"/>
      <c r="L572" s="181"/>
      <c r="M572" s="186"/>
      <c r="T572" s="187"/>
      <c r="AT572" s="182" t="s">
        <v>131</v>
      </c>
      <c r="AU572" s="182" t="s">
        <v>83</v>
      </c>
      <c r="AV572" s="15" t="s">
        <v>129</v>
      </c>
      <c r="AW572" s="15" t="s">
        <v>30</v>
      </c>
      <c r="AX572" s="15" t="s">
        <v>81</v>
      </c>
      <c r="AY572" s="182" t="s">
        <v>122</v>
      </c>
    </row>
    <row r="573" spans="2:65" s="1" customFormat="1" ht="66.75" customHeight="1">
      <c r="B573" s="145"/>
      <c r="C573" s="146" t="s">
        <v>597</v>
      </c>
      <c r="D573" s="146" t="s">
        <v>125</v>
      </c>
      <c r="E573" s="147" t="s">
        <v>598</v>
      </c>
      <c r="F573" s="148" t="s">
        <v>653</v>
      </c>
      <c r="G573" s="149" t="s">
        <v>462</v>
      </c>
      <c r="H573" s="150">
        <v>8</v>
      </c>
      <c r="I573" s="151"/>
      <c r="J573" s="152">
        <f>ROUND(I573*H573,2)</f>
        <v>0</v>
      </c>
      <c r="K573" s="153"/>
      <c r="L573" s="32"/>
      <c r="M573" s="154" t="s">
        <v>1</v>
      </c>
      <c r="N573" s="155" t="s">
        <v>38</v>
      </c>
      <c r="P573" s="156">
        <f>O573*H573</f>
        <v>0</v>
      </c>
      <c r="Q573" s="156">
        <v>3.3799999999999997E-2</v>
      </c>
      <c r="R573" s="156">
        <f>Q573*H573</f>
        <v>0.27039999999999997</v>
      </c>
      <c r="S573" s="156">
        <v>0</v>
      </c>
      <c r="T573" s="157">
        <f>S573*H573</f>
        <v>0</v>
      </c>
      <c r="AR573" s="158" t="s">
        <v>129</v>
      </c>
      <c r="AT573" s="158" t="s">
        <v>125</v>
      </c>
      <c r="AU573" s="158" t="s">
        <v>83</v>
      </c>
      <c r="AY573" s="17" t="s">
        <v>122</v>
      </c>
      <c r="BE573" s="159">
        <f>IF(N573="základní",J573,0)</f>
        <v>0</v>
      </c>
      <c r="BF573" s="159">
        <f>IF(N573="snížená",J573,0)</f>
        <v>0</v>
      </c>
      <c r="BG573" s="159">
        <f>IF(N573="zákl. přenesená",J573,0)</f>
        <v>0</v>
      </c>
      <c r="BH573" s="159">
        <f>IF(N573="sníž. přenesená",J573,0)</f>
        <v>0</v>
      </c>
      <c r="BI573" s="159">
        <f>IF(N573="nulová",J573,0)</f>
        <v>0</v>
      </c>
      <c r="BJ573" s="17" t="s">
        <v>81</v>
      </c>
      <c r="BK573" s="159">
        <f>ROUND(I573*H573,2)</f>
        <v>0</v>
      </c>
      <c r="BL573" s="17" t="s">
        <v>129</v>
      </c>
      <c r="BM573" s="158" t="s">
        <v>599</v>
      </c>
    </row>
    <row r="574" spans="2:65" s="12" customFormat="1">
      <c r="B574" s="160"/>
      <c r="D574" s="161" t="s">
        <v>131</v>
      </c>
      <c r="E574" s="162" t="s">
        <v>1</v>
      </c>
      <c r="F574" s="163" t="s">
        <v>600</v>
      </c>
      <c r="H574" s="162" t="s">
        <v>1</v>
      </c>
      <c r="I574" s="164"/>
      <c r="L574" s="160"/>
      <c r="M574" s="165"/>
      <c r="T574" s="166"/>
      <c r="AT574" s="162" t="s">
        <v>131</v>
      </c>
      <c r="AU574" s="162" t="s">
        <v>83</v>
      </c>
      <c r="AV574" s="12" t="s">
        <v>81</v>
      </c>
      <c r="AW574" s="12" t="s">
        <v>30</v>
      </c>
      <c r="AX574" s="12" t="s">
        <v>73</v>
      </c>
      <c r="AY574" s="162" t="s">
        <v>122</v>
      </c>
    </row>
    <row r="575" spans="2:65" s="13" customFormat="1">
      <c r="B575" s="167"/>
      <c r="D575" s="161" t="s">
        <v>131</v>
      </c>
      <c r="E575" s="168" t="s">
        <v>1</v>
      </c>
      <c r="F575" s="169" t="s">
        <v>224</v>
      </c>
      <c r="H575" s="170">
        <v>8</v>
      </c>
      <c r="I575" s="171"/>
      <c r="L575" s="167"/>
      <c r="M575" s="172"/>
      <c r="T575" s="173"/>
      <c r="AT575" s="168" t="s">
        <v>131</v>
      </c>
      <c r="AU575" s="168" t="s">
        <v>83</v>
      </c>
      <c r="AV575" s="13" t="s">
        <v>83</v>
      </c>
      <c r="AW575" s="13" t="s">
        <v>30</v>
      </c>
      <c r="AX575" s="13" t="s">
        <v>73</v>
      </c>
      <c r="AY575" s="168" t="s">
        <v>122</v>
      </c>
    </row>
    <row r="576" spans="2:65" s="15" customFormat="1">
      <c r="B576" s="181"/>
      <c r="D576" s="161" t="s">
        <v>131</v>
      </c>
      <c r="E576" s="182" t="s">
        <v>1</v>
      </c>
      <c r="F576" s="183" t="s">
        <v>195</v>
      </c>
      <c r="H576" s="184">
        <v>8</v>
      </c>
      <c r="I576" s="185"/>
      <c r="L576" s="181"/>
      <c r="M576" s="186"/>
      <c r="T576" s="187"/>
      <c r="AT576" s="182" t="s">
        <v>131</v>
      </c>
      <c r="AU576" s="182" t="s">
        <v>83</v>
      </c>
      <c r="AV576" s="15" t="s">
        <v>129</v>
      </c>
      <c r="AW576" s="15" t="s">
        <v>30</v>
      </c>
      <c r="AX576" s="15" t="s">
        <v>81</v>
      </c>
      <c r="AY576" s="182" t="s">
        <v>122</v>
      </c>
    </row>
    <row r="577" spans="2:65" s="1" customFormat="1" ht="66.75" customHeight="1">
      <c r="B577" s="145"/>
      <c r="C577" s="146" t="s">
        <v>601</v>
      </c>
      <c r="D577" s="146" t="s">
        <v>125</v>
      </c>
      <c r="E577" s="147" t="s">
        <v>602</v>
      </c>
      <c r="F577" s="148" t="s">
        <v>653</v>
      </c>
      <c r="G577" s="149" t="s">
        <v>462</v>
      </c>
      <c r="H577" s="150">
        <v>4</v>
      </c>
      <c r="I577" s="151"/>
      <c r="J577" s="152">
        <f>ROUND(I577*H577,2)</f>
        <v>0</v>
      </c>
      <c r="K577" s="153"/>
      <c r="L577" s="32"/>
      <c r="M577" s="154" t="s">
        <v>1</v>
      </c>
      <c r="N577" s="155" t="s">
        <v>38</v>
      </c>
      <c r="P577" s="156">
        <f>O577*H577</f>
        <v>0</v>
      </c>
      <c r="Q577" s="156">
        <v>3.3799999999999997E-2</v>
      </c>
      <c r="R577" s="156">
        <f>Q577*H577</f>
        <v>0.13519999999999999</v>
      </c>
      <c r="S577" s="156">
        <v>0</v>
      </c>
      <c r="T577" s="157">
        <f>S577*H577</f>
        <v>0</v>
      </c>
      <c r="AR577" s="158" t="s">
        <v>129</v>
      </c>
      <c r="AT577" s="158" t="s">
        <v>125</v>
      </c>
      <c r="AU577" s="158" t="s">
        <v>83</v>
      </c>
      <c r="AY577" s="17" t="s">
        <v>122</v>
      </c>
      <c r="BE577" s="159">
        <f>IF(N577="základní",J577,0)</f>
        <v>0</v>
      </c>
      <c r="BF577" s="159">
        <f>IF(N577="snížená",J577,0)</f>
        <v>0</v>
      </c>
      <c r="BG577" s="159">
        <f>IF(N577="zákl. přenesená",J577,0)</f>
        <v>0</v>
      </c>
      <c r="BH577" s="159">
        <f>IF(N577="sníž. přenesená",J577,0)</f>
        <v>0</v>
      </c>
      <c r="BI577" s="159">
        <f>IF(N577="nulová",J577,0)</f>
        <v>0</v>
      </c>
      <c r="BJ577" s="17" t="s">
        <v>81</v>
      </c>
      <c r="BK577" s="159">
        <f>ROUND(I577*H577,2)</f>
        <v>0</v>
      </c>
      <c r="BL577" s="17" t="s">
        <v>129</v>
      </c>
      <c r="BM577" s="158" t="s">
        <v>603</v>
      </c>
    </row>
    <row r="578" spans="2:65" s="12" customFormat="1">
      <c r="B578" s="160"/>
      <c r="D578" s="161" t="s">
        <v>131</v>
      </c>
      <c r="E578" s="162" t="s">
        <v>1</v>
      </c>
      <c r="F578" s="163" t="s">
        <v>604</v>
      </c>
      <c r="H578" s="162" t="s">
        <v>1</v>
      </c>
      <c r="I578" s="164"/>
      <c r="L578" s="160"/>
      <c r="M578" s="165"/>
      <c r="T578" s="166"/>
      <c r="AT578" s="162" t="s">
        <v>131</v>
      </c>
      <c r="AU578" s="162" t="s">
        <v>83</v>
      </c>
      <c r="AV578" s="12" t="s">
        <v>81</v>
      </c>
      <c r="AW578" s="12" t="s">
        <v>30</v>
      </c>
      <c r="AX578" s="12" t="s">
        <v>73</v>
      </c>
      <c r="AY578" s="162" t="s">
        <v>122</v>
      </c>
    </row>
    <row r="579" spans="2:65" s="13" customFormat="1">
      <c r="B579" s="167"/>
      <c r="D579" s="161" t="s">
        <v>131</v>
      </c>
      <c r="E579" s="168" t="s">
        <v>1</v>
      </c>
      <c r="F579" s="169" t="s">
        <v>129</v>
      </c>
      <c r="H579" s="170">
        <v>4</v>
      </c>
      <c r="I579" s="171"/>
      <c r="L579" s="167"/>
      <c r="M579" s="172"/>
      <c r="T579" s="173"/>
      <c r="AT579" s="168" t="s">
        <v>131</v>
      </c>
      <c r="AU579" s="168" t="s">
        <v>83</v>
      </c>
      <c r="AV579" s="13" t="s">
        <v>83</v>
      </c>
      <c r="AW579" s="13" t="s">
        <v>30</v>
      </c>
      <c r="AX579" s="13" t="s">
        <v>73</v>
      </c>
      <c r="AY579" s="168" t="s">
        <v>122</v>
      </c>
    </row>
    <row r="580" spans="2:65" s="15" customFormat="1">
      <c r="B580" s="181"/>
      <c r="D580" s="161" t="s">
        <v>131</v>
      </c>
      <c r="E580" s="182" t="s">
        <v>1</v>
      </c>
      <c r="F580" s="183" t="s">
        <v>195</v>
      </c>
      <c r="H580" s="184">
        <v>4</v>
      </c>
      <c r="I580" s="185"/>
      <c r="L580" s="181"/>
      <c r="M580" s="186"/>
      <c r="T580" s="187"/>
      <c r="AT580" s="182" t="s">
        <v>131</v>
      </c>
      <c r="AU580" s="182" t="s">
        <v>83</v>
      </c>
      <c r="AV580" s="15" t="s">
        <v>129</v>
      </c>
      <c r="AW580" s="15" t="s">
        <v>30</v>
      </c>
      <c r="AX580" s="15" t="s">
        <v>81</v>
      </c>
      <c r="AY580" s="182" t="s">
        <v>122</v>
      </c>
    </row>
    <row r="581" spans="2:65" s="11" customFormat="1" ht="25.9" customHeight="1">
      <c r="B581" s="133"/>
      <c r="D581" s="134" t="s">
        <v>72</v>
      </c>
      <c r="E581" s="135" t="s">
        <v>605</v>
      </c>
      <c r="F581" s="135" t="s">
        <v>606</v>
      </c>
      <c r="I581" s="136"/>
      <c r="J581" s="137">
        <f>BK581</f>
        <v>0</v>
      </c>
      <c r="L581" s="133"/>
      <c r="M581" s="138"/>
      <c r="P581" s="139">
        <f>P582+P584+P590+P592</f>
        <v>0</v>
      </c>
      <c r="R581" s="139">
        <f>R582+R584+R590+R592</f>
        <v>0</v>
      </c>
      <c r="T581" s="140">
        <f>T582+T584+T590+T592</f>
        <v>0</v>
      </c>
      <c r="AR581" s="134" t="s">
        <v>227</v>
      </c>
      <c r="AT581" s="141" t="s">
        <v>72</v>
      </c>
      <c r="AU581" s="141" t="s">
        <v>73</v>
      </c>
      <c r="AY581" s="134" t="s">
        <v>122</v>
      </c>
      <c r="BK581" s="142">
        <f>BK582+BK584+BK590+BK592</f>
        <v>0</v>
      </c>
    </row>
    <row r="582" spans="2:65" s="11" customFormat="1" ht="22.9" customHeight="1">
      <c r="B582" s="133"/>
      <c r="D582" s="134" t="s">
        <v>72</v>
      </c>
      <c r="E582" s="143" t="s">
        <v>607</v>
      </c>
      <c r="F582" s="143" t="s">
        <v>608</v>
      </c>
      <c r="I582" s="136"/>
      <c r="J582" s="144">
        <f>BK582</f>
        <v>0</v>
      </c>
      <c r="L582" s="133"/>
      <c r="M582" s="138"/>
      <c r="P582" s="139">
        <f>P583</f>
        <v>0</v>
      </c>
      <c r="R582" s="139">
        <f>R583</f>
        <v>0</v>
      </c>
      <c r="T582" s="140">
        <f>T583</f>
        <v>0</v>
      </c>
      <c r="AR582" s="134" t="s">
        <v>227</v>
      </c>
      <c r="AT582" s="141" t="s">
        <v>72</v>
      </c>
      <c r="AU582" s="141" t="s">
        <v>81</v>
      </c>
      <c r="AY582" s="134" t="s">
        <v>122</v>
      </c>
      <c r="BK582" s="142">
        <f>BK583</f>
        <v>0</v>
      </c>
    </row>
    <row r="583" spans="2:65" s="1" customFormat="1" ht="16.5" customHeight="1">
      <c r="B583" s="145"/>
      <c r="C583" s="146" t="s">
        <v>609</v>
      </c>
      <c r="D583" s="146" t="s">
        <v>125</v>
      </c>
      <c r="E583" s="147" t="s">
        <v>610</v>
      </c>
      <c r="F583" s="148" t="s">
        <v>611</v>
      </c>
      <c r="G583" s="149" t="s">
        <v>276</v>
      </c>
      <c r="H583" s="150">
        <v>1</v>
      </c>
      <c r="I583" s="151"/>
      <c r="J583" s="152">
        <f>ROUND(I583*H583,2)</f>
        <v>0</v>
      </c>
      <c r="K583" s="153"/>
      <c r="L583" s="32"/>
      <c r="M583" s="154" t="s">
        <v>1</v>
      </c>
      <c r="N583" s="155" t="s">
        <v>38</v>
      </c>
      <c r="P583" s="156">
        <f>O583*H583</f>
        <v>0</v>
      </c>
      <c r="Q583" s="156">
        <v>0</v>
      </c>
      <c r="R583" s="156">
        <f>Q583*H583</f>
        <v>0</v>
      </c>
      <c r="S583" s="156">
        <v>0</v>
      </c>
      <c r="T583" s="157">
        <f>S583*H583</f>
        <v>0</v>
      </c>
      <c r="AR583" s="158" t="s">
        <v>129</v>
      </c>
      <c r="AT583" s="158" t="s">
        <v>125</v>
      </c>
      <c r="AU583" s="158" t="s">
        <v>83</v>
      </c>
      <c r="AY583" s="17" t="s">
        <v>122</v>
      </c>
      <c r="BE583" s="159">
        <f>IF(N583="základní",J583,0)</f>
        <v>0</v>
      </c>
      <c r="BF583" s="159">
        <f>IF(N583="snížená",J583,0)</f>
        <v>0</v>
      </c>
      <c r="BG583" s="159">
        <f>IF(N583="zákl. přenesená",J583,0)</f>
        <v>0</v>
      </c>
      <c r="BH583" s="159">
        <f>IF(N583="sníž. přenesená",J583,0)</f>
        <v>0</v>
      </c>
      <c r="BI583" s="159">
        <f>IF(N583="nulová",J583,0)</f>
        <v>0</v>
      </c>
      <c r="BJ583" s="17" t="s">
        <v>81</v>
      </c>
      <c r="BK583" s="159">
        <f>ROUND(I583*H583,2)</f>
        <v>0</v>
      </c>
      <c r="BL583" s="17" t="s">
        <v>129</v>
      </c>
      <c r="BM583" s="158" t="s">
        <v>612</v>
      </c>
    </row>
    <row r="584" spans="2:65" s="11" customFormat="1" ht="22.9" customHeight="1">
      <c r="B584" s="133"/>
      <c r="D584" s="134" t="s">
        <v>72</v>
      </c>
      <c r="E584" s="143" t="s">
        <v>613</v>
      </c>
      <c r="F584" s="143" t="s">
        <v>614</v>
      </c>
      <c r="I584" s="136"/>
      <c r="J584" s="144">
        <f>BK584</f>
        <v>0</v>
      </c>
      <c r="L584" s="133"/>
      <c r="M584" s="138"/>
      <c r="P584" s="139">
        <f>SUM(P585:P589)</f>
        <v>0</v>
      </c>
      <c r="R584" s="139">
        <f>SUM(R585:R589)</f>
        <v>0</v>
      </c>
      <c r="T584" s="140">
        <f>SUM(T585:T589)</f>
        <v>0</v>
      </c>
      <c r="AR584" s="134" t="s">
        <v>227</v>
      </c>
      <c r="AT584" s="141" t="s">
        <v>72</v>
      </c>
      <c r="AU584" s="141" t="s">
        <v>81</v>
      </c>
      <c r="AY584" s="134" t="s">
        <v>122</v>
      </c>
      <c r="BK584" s="142">
        <f>SUM(BK585:BK589)</f>
        <v>0</v>
      </c>
    </row>
    <row r="585" spans="2:65" s="1" customFormat="1" ht="16.5" customHeight="1">
      <c r="B585" s="145"/>
      <c r="C585" s="146" t="s">
        <v>615</v>
      </c>
      <c r="D585" s="146" t="s">
        <v>125</v>
      </c>
      <c r="E585" s="147" t="s">
        <v>616</v>
      </c>
      <c r="F585" s="148" t="s">
        <v>617</v>
      </c>
      <c r="G585" s="149" t="s">
        <v>618</v>
      </c>
      <c r="H585" s="150">
        <v>1</v>
      </c>
      <c r="I585" s="151"/>
      <c r="J585" s="152">
        <f>ROUND(I585*H585,2)</f>
        <v>0</v>
      </c>
      <c r="K585" s="153"/>
      <c r="L585" s="32"/>
      <c r="M585" s="154" t="s">
        <v>1</v>
      </c>
      <c r="N585" s="155" t="s">
        <v>38</v>
      </c>
      <c r="P585" s="156">
        <f>O585*H585</f>
        <v>0</v>
      </c>
      <c r="Q585" s="156">
        <v>0</v>
      </c>
      <c r="R585" s="156">
        <f>Q585*H585</f>
        <v>0</v>
      </c>
      <c r="S585" s="156">
        <v>0</v>
      </c>
      <c r="T585" s="157">
        <f>S585*H585</f>
        <v>0</v>
      </c>
      <c r="AR585" s="158" t="s">
        <v>129</v>
      </c>
      <c r="AT585" s="158" t="s">
        <v>125</v>
      </c>
      <c r="AU585" s="158" t="s">
        <v>83</v>
      </c>
      <c r="AY585" s="17" t="s">
        <v>122</v>
      </c>
      <c r="BE585" s="159">
        <f>IF(N585="základní",J585,0)</f>
        <v>0</v>
      </c>
      <c r="BF585" s="159">
        <f>IF(N585="snížená",J585,0)</f>
        <v>0</v>
      </c>
      <c r="BG585" s="159">
        <f>IF(N585="zákl. přenesená",J585,0)</f>
        <v>0</v>
      </c>
      <c r="BH585" s="159">
        <f>IF(N585="sníž. přenesená",J585,0)</f>
        <v>0</v>
      </c>
      <c r="BI585" s="159">
        <f>IF(N585="nulová",J585,0)</f>
        <v>0</v>
      </c>
      <c r="BJ585" s="17" t="s">
        <v>81</v>
      </c>
      <c r="BK585" s="159">
        <f>ROUND(I585*H585,2)</f>
        <v>0</v>
      </c>
      <c r="BL585" s="17" t="s">
        <v>129</v>
      </c>
      <c r="BM585" s="158" t="s">
        <v>619</v>
      </c>
    </row>
    <row r="586" spans="2:65" s="1" customFormat="1" ht="16.5" customHeight="1">
      <c r="B586" s="145"/>
      <c r="C586" s="146" t="s">
        <v>620</v>
      </c>
      <c r="D586" s="146" t="s">
        <v>125</v>
      </c>
      <c r="E586" s="147" t="s">
        <v>621</v>
      </c>
      <c r="F586" s="148" t="s">
        <v>622</v>
      </c>
      <c r="G586" s="149" t="s">
        <v>618</v>
      </c>
      <c r="H586" s="150">
        <v>1</v>
      </c>
      <c r="I586" s="151"/>
      <c r="J586" s="152">
        <f>ROUND(I586*H586,2)</f>
        <v>0</v>
      </c>
      <c r="K586" s="153"/>
      <c r="L586" s="32"/>
      <c r="M586" s="154" t="s">
        <v>1</v>
      </c>
      <c r="N586" s="155" t="s">
        <v>38</v>
      </c>
      <c r="P586" s="156">
        <f>O586*H586</f>
        <v>0</v>
      </c>
      <c r="Q586" s="156">
        <v>0</v>
      </c>
      <c r="R586" s="156">
        <f>Q586*H586</f>
        <v>0</v>
      </c>
      <c r="S586" s="156">
        <v>0</v>
      </c>
      <c r="T586" s="157">
        <f>S586*H586</f>
        <v>0</v>
      </c>
      <c r="AR586" s="158" t="s">
        <v>129</v>
      </c>
      <c r="AT586" s="158" t="s">
        <v>125</v>
      </c>
      <c r="AU586" s="158" t="s">
        <v>83</v>
      </c>
      <c r="AY586" s="17" t="s">
        <v>122</v>
      </c>
      <c r="BE586" s="159">
        <f>IF(N586="základní",J586,0)</f>
        <v>0</v>
      </c>
      <c r="BF586" s="159">
        <f>IF(N586="snížená",J586,0)</f>
        <v>0</v>
      </c>
      <c r="BG586" s="159">
        <f>IF(N586="zákl. přenesená",J586,0)</f>
        <v>0</v>
      </c>
      <c r="BH586" s="159">
        <f>IF(N586="sníž. přenesená",J586,0)</f>
        <v>0</v>
      </c>
      <c r="BI586" s="159">
        <f>IF(N586="nulová",J586,0)</f>
        <v>0</v>
      </c>
      <c r="BJ586" s="17" t="s">
        <v>81</v>
      </c>
      <c r="BK586" s="159">
        <f>ROUND(I586*H586,2)</f>
        <v>0</v>
      </c>
      <c r="BL586" s="17" t="s">
        <v>129</v>
      </c>
      <c r="BM586" s="158" t="s">
        <v>623</v>
      </c>
    </row>
    <row r="587" spans="2:65" s="1" customFormat="1" ht="16.5" customHeight="1">
      <c r="B587" s="145"/>
      <c r="C587" s="146" t="s">
        <v>624</v>
      </c>
      <c r="D587" s="146" t="s">
        <v>125</v>
      </c>
      <c r="E587" s="147" t="s">
        <v>625</v>
      </c>
      <c r="F587" s="148" t="s">
        <v>626</v>
      </c>
      <c r="G587" s="149" t="s">
        <v>618</v>
      </c>
      <c r="H587" s="150">
        <v>1</v>
      </c>
      <c r="I587" s="151"/>
      <c r="J587" s="152">
        <f>ROUND(I587*H587,2)</f>
        <v>0</v>
      </c>
      <c r="K587" s="153"/>
      <c r="L587" s="32"/>
      <c r="M587" s="154" t="s">
        <v>1</v>
      </c>
      <c r="N587" s="155" t="s">
        <v>38</v>
      </c>
      <c r="P587" s="156">
        <f>O587*H587</f>
        <v>0</v>
      </c>
      <c r="Q587" s="156">
        <v>0</v>
      </c>
      <c r="R587" s="156">
        <f>Q587*H587</f>
        <v>0</v>
      </c>
      <c r="S587" s="156">
        <v>0</v>
      </c>
      <c r="T587" s="157">
        <f>S587*H587</f>
        <v>0</v>
      </c>
      <c r="AR587" s="158" t="s">
        <v>129</v>
      </c>
      <c r="AT587" s="158" t="s">
        <v>125</v>
      </c>
      <c r="AU587" s="158" t="s">
        <v>83</v>
      </c>
      <c r="AY587" s="17" t="s">
        <v>122</v>
      </c>
      <c r="BE587" s="159">
        <f>IF(N587="základní",J587,0)</f>
        <v>0</v>
      </c>
      <c r="BF587" s="159">
        <f>IF(N587="snížená",J587,0)</f>
        <v>0</v>
      </c>
      <c r="BG587" s="159">
        <f>IF(N587="zákl. přenesená",J587,0)</f>
        <v>0</v>
      </c>
      <c r="BH587" s="159">
        <f>IF(N587="sníž. přenesená",J587,0)</f>
        <v>0</v>
      </c>
      <c r="BI587" s="159">
        <f>IF(N587="nulová",J587,0)</f>
        <v>0</v>
      </c>
      <c r="BJ587" s="17" t="s">
        <v>81</v>
      </c>
      <c r="BK587" s="159">
        <f>ROUND(I587*H587,2)</f>
        <v>0</v>
      </c>
      <c r="BL587" s="17" t="s">
        <v>129</v>
      </c>
      <c r="BM587" s="158" t="s">
        <v>627</v>
      </c>
    </row>
    <row r="588" spans="2:65" s="1" customFormat="1" ht="16.5" customHeight="1">
      <c r="B588" s="145"/>
      <c r="C588" s="146" t="s">
        <v>628</v>
      </c>
      <c r="D588" s="146" t="s">
        <v>125</v>
      </c>
      <c r="E588" s="147" t="s">
        <v>629</v>
      </c>
      <c r="F588" s="148" t="s">
        <v>630</v>
      </c>
      <c r="G588" s="149" t="s">
        <v>276</v>
      </c>
      <c r="H588" s="150">
        <v>1</v>
      </c>
      <c r="I588" s="151"/>
      <c r="J588" s="152">
        <f>ROUND(I588*H588,2)</f>
        <v>0</v>
      </c>
      <c r="K588" s="153"/>
      <c r="L588" s="32"/>
      <c r="M588" s="154" t="s">
        <v>1</v>
      </c>
      <c r="N588" s="155" t="s">
        <v>38</v>
      </c>
      <c r="P588" s="156">
        <f>O588*H588</f>
        <v>0</v>
      </c>
      <c r="Q588" s="156">
        <v>0</v>
      </c>
      <c r="R588" s="156">
        <f>Q588*H588</f>
        <v>0</v>
      </c>
      <c r="S588" s="156">
        <v>0</v>
      </c>
      <c r="T588" s="157">
        <f>S588*H588</f>
        <v>0</v>
      </c>
      <c r="AR588" s="158" t="s">
        <v>129</v>
      </c>
      <c r="AT588" s="158" t="s">
        <v>125</v>
      </c>
      <c r="AU588" s="158" t="s">
        <v>83</v>
      </c>
      <c r="AY588" s="17" t="s">
        <v>122</v>
      </c>
      <c r="BE588" s="159">
        <f>IF(N588="základní",J588,0)</f>
        <v>0</v>
      </c>
      <c r="BF588" s="159">
        <f>IF(N588="snížená",J588,0)</f>
        <v>0</v>
      </c>
      <c r="BG588" s="159">
        <f>IF(N588="zákl. přenesená",J588,0)</f>
        <v>0</v>
      </c>
      <c r="BH588" s="159">
        <f>IF(N588="sníž. přenesená",J588,0)</f>
        <v>0</v>
      </c>
      <c r="BI588" s="159">
        <f>IF(N588="nulová",J588,0)</f>
        <v>0</v>
      </c>
      <c r="BJ588" s="17" t="s">
        <v>81</v>
      </c>
      <c r="BK588" s="159">
        <f>ROUND(I588*H588,2)</f>
        <v>0</v>
      </c>
      <c r="BL588" s="17" t="s">
        <v>129</v>
      </c>
      <c r="BM588" s="158" t="s">
        <v>631</v>
      </c>
    </row>
    <row r="589" spans="2:65" s="1" customFormat="1" ht="21.75" customHeight="1">
      <c r="B589" s="145"/>
      <c r="C589" s="146" t="s">
        <v>632</v>
      </c>
      <c r="D589" s="146" t="s">
        <v>125</v>
      </c>
      <c r="E589" s="147" t="s">
        <v>633</v>
      </c>
      <c r="F589" s="148" t="s">
        <v>634</v>
      </c>
      <c r="G589" s="149" t="s">
        <v>276</v>
      </c>
      <c r="H589" s="150">
        <v>1</v>
      </c>
      <c r="I589" s="151"/>
      <c r="J589" s="152">
        <f>ROUND(I589*H589,2)</f>
        <v>0</v>
      </c>
      <c r="K589" s="153"/>
      <c r="L589" s="32"/>
      <c r="M589" s="154" t="s">
        <v>1</v>
      </c>
      <c r="N589" s="155" t="s">
        <v>38</v>
      </c>
      <c r="P589" s="156">
        <f>O589*H589</f>
        <v>0</v>
      </c>
      <c r="Q589" s="156">
        <v>0</v>
      </c>
      <c r="R589" s="156">
        <f>Q589*H589</f>
        <v>0</v>
      </c>
      <c r="S589" s="156">
        <v>0</v>
      </c>
      <c r="T589" s="157">
        <f>S589*H589</f>
        <v>0</v>
      </c>
      <c r="AR589" s="158" t="s">
        <v>129</v>
      </c>
      <c r="AT589" s="158" t="s">
        <v>125</v>
      </c>
      <c r="AU589" s="158" t="s">
        <v>83</v>
      </c>
      <c r="AY589" s="17" t="s">
        <v>122</v>
      </c>
      <c r="BE589" s="159">
        <f>IF(N589="základní",J589,0)</f>
        <v>0</v>
      </c>
      <c r="BF589" s="159">
        <f>IF(N589="snížená",J589,0)</f>
        <v>0</v>
      </c>
      <c r="BG589" s="159">
        <f>IF(N589="zákl. přenesená",J589,0)</f>
        <v>0</v>
      </c>
      <c r="BH589" s="159">
        <f>IF(N589="sníž. přenesená",J589,0)</f>
        <v>0</v>
      </c>
      <c r="BI589" s="159">
        <f>IF(N589="nulová",J589,0)</f>
        <v>0</v>
      </c>
      <c r="BJ589" s="17" t="s">
        <v>81</v>
      </c>
      <c r="BK589" s="159">
        <f>ROUND(I589*H589,2)</f>
        <v>0</v>
      </c>
      <c r="BL589" s="17" t="s">
        <v>129</v>
      </c>
      <c r="BM589" s="158" t="s">
        <v>635</v>
      </c>
    </row>
    <row r="590" spans="2:65" s="11" customFormat="1" ht="22.9" customHeight="1">
      <c r="B590" s="133"/>
      <c r="D590" s="134" t="s">
        <v>72</v>
      </c>
      <c r="E590" s="143" t="s">
        <v>636</v>
      </c>
      <c r="F590" s="143" t="s">
        <v>637</v>
      </c>
      <c r="I590" s="136"/>
      <c r="J590" s="144">
        <f>BK590</f>
        <v>0</v>
      </c>
      <c r="L590" s="133"/>
      <c r="M590" s="138"/>
      <c r="P590" s="139">
        <f>P591</f>
        <v>0</v>
      </c>
      <c r="R590" s="139">
        <f>R591</f>
        <v>0</v>
      </c>
      <c r="T590" s="140">
        <f>T591</f>
        <v>0</v>
      </c>
      <c r="AR590" s="134" t="s">
        <v>227</v>
      </c>
      <c r="AT590" s="141" t="s">
        <v>72</v>
      </c>
      <c r="AU590" s="141" t="s">
        <v>81</v>
      </c>
      <c r="AY590" s="134" t="s">
        <v>122</v>
      </c>
      <c r="BK590" s="142">
        <f>BK591</f>
        <v>0</v>
      </c>
    </row>
    <row r="591" spans="2:65" s="1" customFormat="1" ht="16.5" customHeight="1">
      <c r="B591" s="145"/>
      <c r="C591" s="146" t="s">
        <v>638</v>
      </c>
      <c r="D591" s="146" t="s">
        <v>125</v>
      </c>
      <c r="E591" s="147" t="s">
        <v>639</v>
      </c>
      <c r="F591" s="148" t="s">
        <v>640</v>
      </c>
      <c r="G591" s="149" t="s">
        <v>618</v>
      </c>
      <c r="H591" s="150">
        <v>1</v>
      </c>
      <c r="I591" s="151"/>
      <c r="J591" s="152">
        <f>ROUND(I591*H591,2)</f>
        <v>0</v>
      </c>
      <c r="K591" s="153"/>
      <c r="L591" s="32"/>
      <c r="M591" s="154" t="s">
        <v>1</v>
      </c>
      <c r="N591" s="155" t="s">
        <v>38</v>
      </c>
      <c r="P591" s="156">
        <f>O591*H591</f>
        <v>0</v>
      </c>
      <c r="Q591" s="156">
        <v>0</v>
      </c>
      <c r="R591" s="156">
        <f>Q591*H591</f>
        <v>0</v>
      </c>
      <c r="S591" s="156">
        <v>0</v>
      </c>
      <c r="T591" s="157">
        <f>S591*H591</f>
        <v>0</v>
      </c>
      <c r="AR591" s="158" t="s">
        <v>129</v>
      </c>
      <c r="AT591" s="158" t="s">
        <v>125</v>
      </c>
      <c r="AU591" s="158" t="s">
        <v>83</v>
      </c>
      <c r="AY591" s="17" t="s">
        <v>122</v>
      </c>
      <c r="BE591" s="159">
        <f>IF(N591="základní",J591,0)</f>
        <v>0</v>
      </c>
      <c r="BF591" s="159">
        <f>IF(N591="snížená",J591,0)</f>
        <v>0</v>
      </c>
      <c r="BG591" s="159">
        <f>IF(N591="zákl. přenesená",J591,0)</f>
        <v>0</v>
      </c>
      <c r="BH591" s="159">
        <f>IF(N591="sníž. přenesená",J591,0)</f>
        <v>0</v>
      </c>
      <c r="BI591" s="159">
        <f>IF(N591="nulová",J591,0)</f>
        <v>0</v>
      </c>
      <c r="BJ591" s="17" t="s">
        <v>81</v>
      </c>
      <c r="BK591" s="159">
        <f>ROUND(I591*H591,2)</f>
        <v>0</v>
      </c>
      <c r="BL591" s="17" t="s">
        <v>129</v>
      </c>
      <c r="BM591" s="158" t="s">
        <v>641</v>
      </c>
    </row>
    <row r="592" spans="2:65" s="11" customFormat="1" ht="22.9" customHeight="1">
      <c r="B592" s="133"/>
      <c r="D592" s="134" t="s">
        <v>72</v>
      </c>
      <c r="E592" s="143" t="s">
        <v>642</v>
      </c>
      <c r="F592" s="143" t="s">
        <v>643</v>
      </c>
      <c r="I592" s="136"/>
      <c r="J592" s="144">
        <f>BK592</f>
        <v>0</v>
      </c>
      <c r="L592" s="133"/>
      <c r="M592" s="138"/>
      <c r="P592" s="139">
        <f>P593</f>
        <v>0</v>
      </c>
      <c r="R592" s="139">
        <f>R593</f>
        <v>0</v>
      </c>
      <c r="T592" s="140">
        <f>T593</f>
        <v>0</v>
      </c>
      <c r="AR592" s="134" t="s">
        <v>227</v>
      </c>
      <c r="AT592" s="141" t="s">
        <v>72</v>
      </c>
      <c r="AU592" s="141" t="s">
        <v>81</v>
      </c>
      <c r="AY592" s="134" t="s">
        <v>122</v>
      </c>
      <c r="BK592" s="142">
        <f>BK593</f>
        <v>0</v>
      </c>
    </row>
    <row r="593" spans="2:65" s="1" customFormat="1" ht="16.5" customHeight="1">
      <c r="B593" s="145"/>
      <c r="C593" s="146" t="s">
        <v>644</v>
      </c>
      <c r="D593" s="146" t="s">
        <v>125</v>
      </c>
      <c r="E593" s="147" t="s">
        <v>645</v>
      </c>
      <c r="F593" s="148" t="s">
        <v>646</v>
      </c>
      <c r="G593" s="149" t="s">
        <v>618</v>
      </c>
      <c r="H593" s="150">
        <v>1</v>
      </c>
      <c r="I593" s="151"/>
      <c r="J593" s="152">
        <f>ROUND(I593*H593,2)</f>
        <v>0</v>
      </c>
      <c r="K593" s="153"/>
      <c r="L593" s="32"/>
      <c r="M593" s="199" t="s">
        <v>1</v>
      </c>
      <c r="N593" s="200" t="s">
        <v>38</v>
      </c>
      <c r="O593" s="201"/>
      <c r="P593" s="202">
        <f>O593*H593</f>
        <v>0</v>
      </c>
      <c r="Q593" s="202">
        <v>0</v>
      </c>
      <c r="R593" s="202">
        <f>Q593*H593</f>
        <v>0</v>
      </c>
      <c r="S593" s="202">
        <v>0</v>
      </c>
      <c r="T593" s="203">
        <f>S593*H593</f>
        <v>0</v>
      </c>
      <c r="AR593" s="158" t="s">
        <v>129</v>
      </c>
      <c r="AT593" s="158" t="s">
        <v>125</v>
      </c>
      <c r="AU593" s="158" t="s">
        <v>83</v>
      </c>
      <c r="AY593" s="17" t="s">
        <v>122</v>
      </c>
      <c r="BE593" s="159">
        <f>IF(N593="základní",J593,0)</f>
        <v>0</v>
      </c>
      <c r="BF593" s="159">
        <f>IF(N593="snížená",J593,0)</f>
        <v>0</v>
      </c>
      <c r="BG593" s="159">
        <f>IF(N593="zákl. přenesená",J593,0)</f>
        <v>0</v>
      </c>
      <c r="BH593" s="159">
        <f>IF(N593="sníž. přenesená",J593,0)</f>
        <v>0</v>
      </c>
      <c r="BI593" s="159">
        <f>IF(N593="nulová",J593,0)</f>
        <v>0</v>
      </c>
      <c r="BJ593" s="17" t="s">
        <v>81</v>
      </c>
      <c r="BK593" s="159">
        <f>ROUND(I593*H593,2)</f>
        <v>0</v>
      </c>
      <c r="BL593" s="17" t="s">
        <v>129</v>
      </c>
      <c r="BM593" s="158" t="s">
        <v>647</v>
      </c>
    </row>
    <row r="594" spans="2:65" s="1" customFormat="1" ht="6.95" customHeight="1">
      <c r="B594" s="44"/>
      <c r="C594" s="45"/>
      <c r="D594" s="45"/>
      <c r="E594" s="45"/>
      <c r="F594" s="45"/>
      <c r="G594" s="45"/>
      <c r="H594" s="45"/>
      <c r="I594" s="107"/>
      <c r="J594" s="45"/>
      <c r="K594" s="45"/>
      <c r="L594" s="32"/>
    </row>
  </sheetData>
  <autoFilter ref="C130:K593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SO01 - Stavební úpravy</vt:lpstr>
      <vt:lpstr>'Rekapitulace stavby'!Názvy_tisku</vt:lpstr>
      <vt:lpstr>'SO01 - Stavební úpravy'!Názvy_tisku</vt:lpstr>
      <vt:lpstr>'Rekapitulace stavby'!Oblast_tisku</vt:lpstr>
      <vt:lpstr>'SO01 - Stavební úpravy'!Oblast_tisku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Čermák</dc:creator>
  <cp:lastModifiedBy>Jakub Martinák</cp:lastModifiedBy>
  <dcterms:created xsi:type="dcterms:W3CDTF">2023-03-02T10:26:52Z</dcterms:created>
  <dcterms:modified xsi:type="dcterms:W3CDTF">2023-03-02T10:46:24Z</dcterms:modified>
</cp:coreProperties>
</file>